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Admin Services\Management Analyst Section\Bank of America PC Program\Rebate Information\16 Rebate\Agency Expenditure Detail\WEB READY\"/>
    </mc:Choice>
  </mc:AlternateContent>
  <bookViews>
    <workbookView xWindow="480" yWindow="30" windowWidth="19980" windowHeight="7710" activeTab="2"/>
  </bookViews>
  <sheets>
    <sheet name="Rebate Amount Info" sheetId="3" r:id="rId1"/>
    <sheet name="Expenses" sheetId="1" r:id="rId2"/>
    <sheet name="16 Closing Rev" sheetId="2" r:id="rId3"/>
  </sheets>
  <externalReferences>
    <externalReference r:id="rId4"/>
  </externalReferences>
  <definedNames>
    <definedName name="_xlnm._FilterDatabase" localSheetId="1" hidden="1">Expenses!$A$1:$Q$1025</definedName>
  </definedNames>
  <calcPr calcId="162913"/>
</workbook>
</file>

<file path=xl/calcChain.xml><?xml version="1.0" encoding="utf-8"?>
<calcChain xmlns="http://schemas.openxmlformats.org/spreadsheetml/2006/main">
  <c r="J37" i="3" l="1"/>
  <c r="J36" i="3"/>
  <c r="J35" i="3"/>
  <c r="J34" i="3"/>
  <c r="J33" i="3"/>
  <c r="J32" i="3"/>
  <c r="J31" i="3"/>
  <c r="J29" i="3"/>
  <c r="M29" i="3" s="1"/>
  <c r="J28" i="3"/>
  <c r="J26" i="3"/>
  <c r="M26" i="3" s="1"/>
  <c r="J25" i="3"/>
  <c r="J24" i="3"/>
  <c r="J22" i="3"/>
  <c r="M23" i="3" s="1"/>
  <c r="J20" i="3"/>
  <c r="M20" i="3" s="1"/>
  <c r="J18" i="3"/>
  <c r="M19" i="3" s="1"/>
  <c r="J17" i="3"/>
  <c r="J16" i="3"/>
  <c r="J15" i="3"/>
  <c r="J14" i="3"/>
  <c r="J13" i="3"/>
  <c r="J12" i="3"/>
  <c r="J11" i="3"/>
  <c r="J9" i="3"/>
  <c r="M10" i="3" s="1"/>
  <c r="J8" i="3"/>
  <c r="M7" i="3"/>
  <c r="J7" i="3"/>
  <c r="J5" i="3"/>
  <c r="M6" i="3" s="1"/>
  <c r="J3" i="3"/>
  <c r="M3" i="3" s="1"/>
  <c r="M4" i="3" l="1"/>
  <c r="M22" i="3"/>
  <c r="M5" i="3"/>
  <c r="M9" i="3"/>
  <c r="M18" i="3"/>
  <c r="M21" i="3"/>
  <c r="M27" i="3"/>
  <c r="M30" i="3"/>
  <c r="F99" i="2"/>
  <c r="D98" i="2"/>
  <c r="I98" i="2" s="1"/>
  <c r="A98" i="2"/>
  <c r="B98" i="2" s="1"/>
  <c r="D97" i="2"/>
  <c r="I97" i="2" s="1"/>
  <c r="A97" i="2"/>
  <c r="B97" i="2" s="1"/>
  <c r="D96" i="2"/>
  <c r="I96" i="2" s="1"/>
  <c r="A96" i="2"/>
  <c r="B96" i="2" s="1"/>
  <c r="D95" i="2"/>
  <c r="I95" i="2" s="1"/>
  <c r="A95" i="2"/>
  <c r="B95" i="2" s="1"/>
  <c r="D94" i="2"/>
  <c r="I94" i="2" s="1"/>
  <c r="A94" i="2"/>
  <c r="B94" i="2" s="1"/>
  <c r="D93" i="2"/>
  <c r="I93" i="2" s="1"/>
  <c r="B93" i="2"/>
  <c r="G90" i="2"/>
  <c r="G89" i="2"/>
  <c r="G88" i="2"/>
  <c r="G87" i="2"/>
  <c r="G85" i="2"/>
  <c r="G84" i="2"/>
  <c r="G82" i="2"/>
  <c r="G81" i="2"/>
  <c r="G80" i="2"/>
  <c r="G79" i="2"/>
  <c r="G78" i="2"/>
  <c r="G76" i="2"/>
  <c r="G75" i="2"/>
  <c r="G74" i="2"/>
  <c r="G73" i="2"/>
  <c r="G72" i="2"/>
  <c r="G71" i="2"/>
  <c r="G69" i="2"/>
  <c r="G68" i="2"/>
  <c r="G67" i="2"/>
  <c r="G66" i="2"/>
  <c r="G65" i="2"/>
  <c r="G64" i="2"/>
  <c r="G63" i="2"/>
  <c r="G62" i="2"/>
  <c r="G60" i="2"/>
  <c r="G59" i="2"/>
  <c r="G58" i="2"/>
  <c r="G57" i="2"/>
  <c r="G56" i="2"/>
  <c r="G54" i="2"/>
  <c r="G53" i="2"/>
  <c r="G52" i="2"/>
  <c r="G51" i="2"/>
  <c r="G50" i="2"/>
  <c r="G49" i="2"/>
  <c r="G47" i="2"/>
  <c r="G46" i="2"/>
  <c r="G45" i="2"/>
  <c r="G44" i="2"/>
  <c r="G43" i="2"/>
  <c r="G42" i="2"/>
  <c r="G40" i="2"/>
  <c r="G39" i="2"/>
  <c r="G38" i="2"/>
  <c r="G37" i="2"/>
  <c r="G36" i="2"/>
  <c r="G35" i="2"/>
  <c r="G33" i="2"/>
  <c r="G32" i="2"/>
  <c r="G31" i="2"/>
  <c r="G30" i="2"/>
  <c r="G29" i="2"/>
  <c r="G27" i="2"/>
  <c r="G26" i="2"/>
  <c r="G25" i="2"/>
  <c r="G24" i="2"/>
  <c r="G23" i="2"/>
  <c r="G22" i="2"/>
  <c r="G21" i="2"/>
  <c r="G20" i="2"/>
  <c r="G19" i="2"/>
  <c r="G18" i="2"/>
  <c r="G17" i="2"/>
  <c r="G16" i="2"/>
  <c r="G15" i="2"/>
  <c r="G14" i="2"/>
  <c r="G13" i="2"/>
  <c r="G12" i="2"/>
  <c r="G11" i="2"/>
  <c r="G10" i="2"/>
  <c r="G9" i="2"/>
  <c r="G8" i="2"/>
  <c r="G7" i="2"/>
  <c r="F91" i="2"/>
  <c r="D90" i="2"/>
  <c r="I90" i="2" s="1"/>
  <c r="A90" i="2"/>
  <c r="B90" i="2" s="1"/>
  <c r="D89" i="2"/>
  <c r="I89" i="2" s="1"/>
  <c r="A89" i="2"/>
  <c r="B89" i="2" s="1"/>
  <c r="D88" i="2"/>
  <c r="I88" i="2" s="1"/>
  <c r="A88" i="2"/>
  <c r="B88" i="2" s="1"/>
  <c r="D87" i="2"/>
  <c r="I87" i="2" s="1"/>
  <c r="A87" i="2"/>
  <c r="B87" i="2" s="1"/>
  <c r="F86" i="2"/>
  <c r="D85" i="2"/>
  <c r="I85" i="2" s="1"/>
  <c r="A85" i="2"/>
  <c r="B85" i="2" s="1"/>
  <c r="D84" i="2"/>
  <c r="I84" i="2" s="1"/>
  <c r="A84" i="2"/>
  <c r="B84" i="2" s="1"/>
  <c r="F83" i="2"/>
  <c r="D82" i="2"/>
  <c r="I82" i="2" s="1"/>
  <c r="A82" i="2"/>
  <c r="B82" i="2" s="1"/>
  <c r="D81" i="2"/>
  <c r="I81" i="2" s="1"/>
  <c r="A81" i="2"/>
  <c r="B81" i="2" s="1"/>
  <c r="D80" i="2"/>
  <c r="I80" i="2" s="1"/>
  <c r="A80" i="2"/>
  <c r="B80" i="2" s="1"/>
  <c r="D79" i="2"/>
  <c r="I79" i="2" s="1"/>
  <c r="A79" i="2"/>
  <c r="B79" i="2" s="1"/>
  <c r="D78" i="2"/>
  <c r="I78" i="2" s="1"/>
  <c r="A78" i="2"/>
  <c r="B78" i="2" s="1"/>
  <c r="F77" i="2"/>
  <c r="D76" i="2"/>
  <c r="I76" i="2" s="1"/>
  <c r="A76" i="2"/>
  <c r="B76" i="2" s="1"/>
  <c r="D75" i="2"/>
  <c r="I75" i="2" s="1"/>
  <c r="A75" i="2"/>
  <c r="B75" i="2" s="1"/>
  <c r="D74" i="2"/>
  <c r="I74" i="2" s="1"/>
  <c r="A74" i="2"/>
  <c r="B74" i="2" s="1"/>
  <c r="J73" i="2"/>
  <c r="D73" i="2"/>
  <c r="I73" i="2" s="1"/>
  <c r="A73" i="2"/>
  <c r="B73" i="2" s="1"/>
  <c r="D72" i="2"/>
  <c r="I72" i="2" s="1"/>
  <c r="A72" i="2"/>
  <c r="B72" i="2" s="1"/>
  <c r="D71" i="2"/>
  <c r="I71" i="2" s="1"/>
  <c r="A71" i="2"/>
  <c r="B71" i="2" s="1"/>
  <c r="F70" i="2"/>
  <c r="D69" i="2"/>
  <c r="I69" i="2" s="1"/>
  <c r="A69" i="2"/>
  <c r="B69" i="2" s="1"/>
  <c r="D68" i="2"/>
  <c r="I68" i="2" s="1"/>
  <c r="A68" i="2"/>
  <c r="B68" i="2" s="1"/>
  <c r="D67" i="2"/>
  <c r="I67" i="2" s="1"/>
  <c r="A67" i="2"/>
  <c r="B67" i="2" s="1"/>
  <c r="D66" i="2"/>
  <c r="I66" i="2" s="1"/>
  <c r="A66" i="2"/>
  <c r="B66" i="2" s="1"/>
  <c r="D65" i="2"/>
  <c r="I65" i="2" s="1"/>
  <c r="A65" i="2"/>
  <c r="B65" i="2" s="1"/>
  <c r="D64" i="2"/>
  <c r="I64" i="2" s="1"/>
  <c r="A64" i="2"/>
  <c r="B64" i="2" s="1"/>
  <c r="D63" i="2"/>
  <c r="I63" i="2" s="1"/>
  <c r="A63" i="2"/>
  <c r="B63" i="2" s="1"/>
  <c r="D62" i="2"/>
  <c r="I62" i="2" s="1"/>
  <c r="A62" i="2"/>
  <c r="B62" i="2" s="1"/>
  <c r="F61" i="2"/>
  <c r="J56" i="2" s="1"/>
  <c r="D60" i="2"/>
  <c r="I60" i="2" s="1"/>
  <c r="A60" i="2"/>
  <c r="B60" i="2" s="1"/>
  <c r="D59" i="2"/>
  <c r="I59" i="2" s="1"/>
  <c r="A59" i="2"/>
  <c r="B59" i="2" s="1"/>
  <c r="D58" i="2"/>
  <c r="I58" i="2" s="1"/>
  <c r="A58" i="2"/>
  <c r="B58" i="2" s="1"/>
  <c r="D57" i="2"/>
  <c r="I57" i="2" s="1"/>
  <c r="A57" i="2"/>
  <c r="B57" i="2" s="1"/>
  <c r="D56" i="2"/>
  <c r="I56" i="2" s="1"/>
  <c r="A56" i="2"/>
  <c r="B56" i="2" s="1"/>
  <c r="F55" i="2"/>
  <c r="J49" i="2" s="1"/>
  <c r="D54" i="2"/>
  <c r="I54" i="2" s="1"/>
  <c r="A54" i="2"/>
  <c r="B54" i="2" s="1"/>
  <c r="D53" i="2"/>
  <c r="I53" i="2" s="1"/>
  <c r="A53" i="2"/>
  <c r="B53" i="2" s="1"/>
  <c r="D52" i="2"/>
  <c r="I52" i="2" s="1"/>
  <c r="A52" i="2"/>
  <c r="B52" i="2" s="1"/>
  <c r="D51" i="2"/>
  <c r="I51" i="2" s="1"/>
  <c r="A51" i="2"/>
  <c r="B51" i="2" s="1"/>
  <c r="D50" i="2"/>
  <c r="I50" i="2" s="1"/>
  <c r="A50" i="2"/>
  <c r="B50" i="2" s="1"/>
  <c r="D49" i="2"/>
  <c r="I49" i="2" s="1"/>
  <c r="A49" i="2"/>
  <c r="B49" i="2" s="1"/>
  <c r="F48" i="2"/>
  <c r="J44" i="2" s="1"/>
  <c r="D47" i="2"/>
  <c r="I47" i="2" s="1"/>
  <c r="A47" i="2"/>
  <c r="B47" i="2" s="1"/>
  <c r="D46" i="2"/>
  <c r="I46" i="2" s="1"/>
  <c r="A46" i="2"/>
  <c r="B46" i="2" s="1"/>
  <c r="D45" i="2"/>
  <c r="I45" i="2" s="1"/>
  <c r="A45" i="2"/>
  <c r="B45" i="2" s="1"/>
  <c r="D44" i="2"/>
  <c r="I44" i="2" s="1"/>
  <c r="A44" i="2"/>
  <c r="B44" i="2" s="1"/>
  <c r="D43" i="2"/>
  <c r="I43" i="2" s="1"/>
  <c r="A43" i="2"/>
  <c r="B43" i="2" s="1"/>
  <c r="D42" i="2"/>
  <c r="I42" i="2" s="1"/>
  <c r="A42" i="2"/>
  <c r="B42" i="2" s="1"/>
  <c r="F41" i="2"/>
  <c r="D40" i="2"/>
  <c r="I40" i="2" s="1"/>
  <c r="A40" i="2"/>
  <c r="B40" i="2" s="1"/>
  <c r="D39" i="2"/>
  <c r="I39" i="2" s="1"/>
  <c r="A39" i="2"/>
  <c r="B39" i="2" s="1"/>
  <c r="D38" i="2"/>
  <c r="I38" i="2" s="1"/>
  <c r="A38" i="2"/>
  <c r="B38" i="2" s="1"/>
  <c r="D37" i="2"/>
  <c r="I37" i="2" s="1"/>
  <c r="A37" i="2"/>
  <c r="B37" i="2" s="1"/>
  <c r="D36" i="2"/>
  <c r="I36" i="2" s="1"/>
  <c r="A36" i="2"/>
  <c r="B36" i="2" s="1"/>
  <c r="D35" i="2"/>
  <c r="I35" i="2" s="1"/>
  <c r="A35" i="2"/>
  <c r="B35" i="2" s="1"/>
  <c r="F34" i="2"/>
  <c r="J31" i="2" s="1"/>
  <c r="D33" i="2"/>
  <c r="I33" i="2" s="1"/>
  <c r="A33" i="2"/>
  <c r="B33" i="2" s="1"/>
  <c r="D32" i="2"/>
  <c r="I32" i="2" s="1"/>
  <c r="A32" i="2"/>
  <c r="B32" i="2" s="1"/>
  <c r="D31" i="2"/>
  <c r="I31" i="2" s="1"/>
  <c r="A31" i="2"/>
  <c r="B31" i="2" s="1"/>
  <c r="D30" i="2"/>
  <c r="I30" i="2" s="1"/>
  <c r="A30" i="2"/>
  <c r="B30" i="2" s="1"/>
  <c r="D29" i="2"/>
  <c r="I29" i="2" s="1"/>
  <c r="A29" i="2"/>
  <c r="B29" i="2" s="1"/>
  <c r="F28" i="2"/>
  <c r="J7" i="2" s="1"/>
  <c r="D27" i="2"/>
  <c r="I27" i="2" s="1"/>
  <c r="A27" i="2"/>
  <c r="B27" i="2" s="1"/>
  <c r="D26" i="2"/>
  <c r="I26" i="2" s="1"/>
  <c r="A26" i="2"/>
  <c r="B26" i="2" s="1"/>
  <c r="D25" i="2"/>
  <c r="I25" i="2" s="1"/>
  <c r="A25" i="2"/>
  <c r="B25" i="2" s="1"/>
  <c r="D24" i="2"/>
  <c r="I24" i="2" s="1"/>
  <c r="A24" i="2"/>
  <c r="B24" i="2" s="1"/>
  <c r="D23" i="2"/>
  <c r="I23" i="2" s="1"/>
  <c r="A23" i="2"/>
  <c r="B23" i="2" s="1"/>
  <c r="D22" i="2"/>
  <c r="I22" i="2" s="1"/>
  <c r="A22" i="2"/>
  <c r="B22" i="2" s="1"/>
  <c r="D21" i="2"/>
  <c r="I21" i="2" s="1"/>
  <c r="A21" i="2"/>
  <c r="B21" i="2" s="1"/>
  <c r="D20" i="2"/>
  <c r="I20" i="2" s="1"/>
  <c r="A20" i="2"/>
  <c r="B20" i="2" s="1"/>
  <c r="D19" i="2"/>
  <c r="I19" i="2" s="1"/>
  <c r="A19" i="2"/>
  <c r="B19" i="2" s="1"/>
  <c r="D18" i="2"/>
  <c r="I18" i="2" s="1"/>
  <c r="A18" i="2"/>
  <c r="B18" i="2" s="1"/>
  <c r="D17" i="2"/>
  <c r="I17" i="2" s="1"/>
  <c r="A17" i="2"/>
  <c r="B17" i="2" s="1"/>
  <c r="D16" i="2"/>
  <c r="I16" i="2" s="1"/>
  <c r="A16" i="2"/>
  <c r="B16" i="2" s="1"/>
  <c r="D15" i="2"/>
  <c r="I15" i="2" s="1"/>
  <c r="A15" i="2"/>
  <c r="B15" i="2" s="1"/>
  <c r="D14" i="2"/>
  <c r="I14" i="2" s="1"/>
  <c r="A14" i="2"/>
  <c r="B14" i="2" s="1"/>
  <c r="D13" i="2"/>
  <c r="I13" i="2" s="1"/>
  <c r="A13" i="2"/>
  <c r="B13" i="2" s="1"/>
  <c r="D12" i="2"/>
  <c r="I12" i="2" s="1"/>
  <c r="A12" i="2"/>
  <c r="B12" i="2" s="1"/>
  <c r="D11" i="2"/>
  <c r="I11" i="2" s="1"/>
  <c r="A11" i="2"/>
  <c r="B11" i="2" s="1"/>
  <c r="D10" i="2"/>
  <c r="I10" i="2" s="1"/>
  <c r="A10" i="2"/>
  <c r="B10" i="2" s="1"/>
  <c r="D9" i="2"/>
  <c r="I9" i="2" s="1"/>
  <c r="A9" i="2"/>
  <c r="B9" i="2" s="1"/>
  <c r="D8" i="2"/>
  <c r="I8" i="2" s="1"/>
  <c r="A8" i="2"/>
  <c r="B8" i="2" s="1"/>
  <c r="D7" i="2"/>
  <c r="I7" i="2" s="1"/>
  <c r="A7" i="2"/>
  <c r="B7" i="2" s="1"/>
  <c r="J42" i="2" l="1"/>
  <c r="J51" i="2"/>
  <c r="J9" i="2"/>
  <c r="J29" i="2"/>
  <c r="J58" i="2"/>
  <c r="L571" i="1" l="1"/>
  <c r="L1025" i="1" l="1"/>
  <c r="L894" i="1"/>
  <c r="L858" i="1"/>
  <c r="L832" i="1"/>
  <c r="L812" i="1"/>
  <c r="L804" i="1"/>
  <c r="L756" i="1"/>
  <c r="L727" i="1"/>
  <c r="L622" i="1"/>
  <c r="L531" i="1"/>
  <c r="L536" i="1"/>
  <c r="L569" i="1"/>
  <c r="L524" i="1"/>
  <c r="L5" i="1"/>
  <c r="L1027" i="1" l="1"/>
</calcChain>
</file>

<file path=xl/sharedStrings.xml><?xml version="1.0" encoding="utf-8"?>
<sst xmlns="http://schemas.openxmlformats.org/spreadsheetml/2006/main" count="15759" uniqueCount="1590">
  <si>
    <t>Transaction Number</t>
  </si>
  <si>
    <t>Fund</t>
  </si>
  <si>
    <t>Agency</t>
  </si>
  <si>
    <t>Org
Code</t>
  </si>
  <si>
    <t>Sub
Org</t>
  </si>
  <si>
    <t>Budget Account Code</t>
  </si>
  <si>
    <t>Cat</t>
  </si>
  <si>
    <t>Activity Code</t>
  </si>
  <si>
    <t>Func
Code</t>
  </si>
  <si>
    <t>Job
No.</t>
  </si>
  <si>
    <t>Object Code</t>
  </si>
  <si>
    <t>Dollar Amount</t>
  </si>
  <si>
    <t>Vendor Number</t>
  </si>
  <si>
    <t>Vendor Name</t>
  </si>
  <si>
    <t>Line Description</t>
  </si>
  <si>
    <t>Acceptance Date</t>
  </si>
  <si>
    <t>Account Type</t>
  </si>
  <si>
    <t>101</t>
  </si>
  <si>
    <t>-</t>
  </si>
  <si>
    <t>04</t>
  </si>
  <si>
    <t>7020</t>
  </si>
  <si>
    <t>T81090039</t>
  </si>
  <si>
    <t xml:space="preserve">FIA CARD SERVICES NA          </t>
  </si>
  <si>
    <t>22</t>
  </si>
  <si>
    <t>03</t>
  </si>
  <si>
    <t>6250</t>
  </si>
  <si>
    <t>10</t>
  </si>
  <si>
    <t>7302</t>
  </si>
  <si>
    <t>02</t>
  </si>
  <si>
    <t>6150</t>
  </si>
  <si>
    <t>7023</t>
  </si>
  <si>
    <t>7370</t>
  </si>
  <si>
    <t>26</t>
  </si>
  <si>
    <t>8241</t>
  </si>
  <si>
    <t>30</t>
  </si>
  <si>
    <t>STAPLES</t>
  </si>
  <si>
    <t>7460</t>
  </si>
  <si>
    <t>7301</t>
  </si>
  <si>
    <t>AMAZON MKTPLACE PMTS</t>
  </si>
  <si>
    <t>7771</t>
  </si>
  <si>
    <t>TC030283501</t>
  </si>
  <si>
    <t>030</t>
  </si>
  <si>
    <t>1000</t>
  </si>
  <si>
    <t>1002</t>
  </si>
  <si>
    <t>3543</t>
  </si>
  <si>
    <t>SOUTHWES  5262141511791</t>
  </si>
  <si>
    <t>TC030069601</t>
  </si>
  <si>
    <t>3959</t>
  </si>
  <si>
    <t>AM 00123635920483 LIVERMORE</t>
  </si>
  <si>
    <t>TC030253502</t>
  </si>
  <si>
    <t>3510</t>
  </si>
  <si>
    <t>SOUTHWES  5262136548293</t>
  </si>
  <si>
    <t>1002 Total</t>
  </si>
  <si>
    <t>BA030253502</t>
  </si>
  <si>
    <t>1030</t>
  </si>
  <si>
    <t>STAPLES DIRECT</t>
  </si>
  <si>
    <t>4000</t>
  </si>
  <si>
    <t>6000</t>
  </si>
  <si>
    <t>6613</t>
  </si>
  <si>
    <t>6630</t>
  </si>
  <si>
    <t>7080</t>
  </si>
  <si>
    <t>COURTCALL     #7044417</t>
  </si>
  <si>
    <t>6650</t>
  </si>
  <si>
    <t>6627</t>
  </si>
  <si>
    <t>COURTCALL     #7064156</t>
  </si>
  <si>
    <t>6641</t>
  </si>
  <si>
    <t>COURTCALL     #7068466</t>
  </si>
  <si>
    <t>6593</t>
  </si>
  <si>
    <t>COURTCALL     #7067944</t>
  </si>
  <si>
    <t>21</t>
  </si>
  <si>
    <t>3468</t>
  </si>
  <si>
    <t>UNR EXTENDED STUDIES</t>
  </si>
  <si>
    <t>6655</t>
  </si>
  <si>
    <t>6636</t>
  </si>
  <si>
    <t>6654</t>
  </si>
  <si>
    <t>USCA-6TH</t>
  </si>
  <si>
    <t>COURTS/USDC-NV</t>
  </si>
  <si>
    <t>6691</t>
  </si>
  <si>
    <t>6661</t>
  </si>
  <si>
    <t>00008098747</t>
  </si>
  <si>
    <t>DEPT HUMAN RESOURCES</t>
  </si>
  <si>
    <t>BA030222502</t>
  </si>
  <si>
    <t>6575</t>
  </si>
  <si>
    <t>COURTCALL     #7032809</t>
  </si>
  <si>
    <t>6606</t>
  </si>
  <si>
    <t>7199</t>
  </si>
  <si>
    <t>SILVERSTATE IND WEB</t>
  </si>
  <si>
    <t>6503</t>
  </si>
  <si>
    <t>BROOKSTONE 203</t>
  </si>
  <si>
    <t>6569</t>
  </si>
  <si>
    <t>COURTCALL     #7051180</t>
  </si>
  <si>
    <t>3372</t>
  </si>
  <si>
    <t>6595</t>
  </si>
  <si>
    <t>6537</t>
  </si>
  <si>
    <t>6609</t>
  </si>
  <si>
    <t>2000</t>
  </si>
  <si>
    <t>6586</t>
  </si>
  <si>
    <t>6589</t>
  </si>
  <si>
    <t>7120</t>
  </si>
  <si>
    <t>LV REV JOURNAL-STEPHEN</t>
  </si>
  <si>
    <t>3337</t>
  </si>
  <si>
    <t>NATIONAL EMPLYMT LAW I</t>
  </si>
  <si>
    <t>6603</t>
  </si>
  <si>
    <t>BA030314502</t>
  </si>
  <si>
    <t>6841</t>
  </si>
  <si>
    <t>COURTCALL     #7191036</t>
  </si>
  <si>
    <t>6807</t>
  </si>
  <si>
    <t>LAMPS PLUS - 52</t>
  </si>
  <si>
    <t>3698</t>
  </si>
  <si>
    <t>NAAG</t>
  </si>
  <si>
    <t>3699</t>
  </si>
  <si>
    <t>6840</t>
  </si>
  <si>
    <t>OFFICE SUPPLIES &amp; EQUI</t>
  </si>
  <si>
    <t>6831</t>
  </si>
  <si>
    <t>COURTCALL     #7190162</t>
  </si>
  <si>
    <t>6832</t>
  </si>
  <si>
    <t>COURTCALL     #7191622</t>
  </si>
  <si>
    <t>6803</t>
  </si>
  <si>
    <t>3697</t>
  </si>
  <si>
    <t>6308</t>
  </si>
  <si>
    <t>COURTCALL     #6833690</t>
  </si>
  <si>
    <t>BA030283501</t>
  </si>
  <si>
    <t>6689</t>
  </si>
  <si>
    <t>COURTCALL     #7103776</t>
  </si>
  <si>
    <t>6719</t>
  </si>
  <si>
    <t>COURTCALL     #7119399</t>
  </si>
  <si>
    <t>6729</t>
  </si>
  <si>
    <t>COURTCALL     #7134099</t>
  </si>
  <si>
    <t>3534</t>
  </si>
  <si>
    <t>US FEDERAL COURT 9TH C</t>
  </si>
  <si>
    <t>6704</t>
  </si>
  <si>
    <t>U.S. COURT OF APPEA</t>
  </si>
  <si>
    <t>6718</t>
  </si>
  <si>
    <t>6825</t>
  </si>
  <si>
    <t>6826</t>
  </si>
  <si>
    <t>6782</t>
  </si>
  <si>
    <t>NEVADA DAY PARADE</t>
  </si>
  <si>
    <t>6756</t>
  </si>
  <si>
    <t>6700</t>
  </si>
  <si>
    <t>3358</t>
  </si>
  <si>
    <t>6741</t>
  </si>
  <si>
    <t>3584</t>
  </si>
  <si>
    <t>JOHN E. REID AND ASSOC</t>
  </si>
  <si>
    <t>00008098757</t>
  </si>
  <si>
    <t>NAAGS REIMB FOR L STORY#19337</t>
  </si>
  <si>
    <t>6664</t>
  </si>
  <si>
    <t>6675</t>
  </si>
  <si>
    <t>6663</t>
  </si>
  <si>
    <t>6643</t>
  </si>
  <si>
    <t>6206</t>
  </si>
  <si>
    <t>BA030100602</t>
  </si>
  <si>
    <t>TSI 969 969 GOVA - Purchase</t>
  </si>
  <si>
    <t>BA030069602</t>
  </si>
  <si>
    <t>3961</t>
  </si>
  <si>
    <t>EB 2016 US DISTRICT C - Pur</t>
  </si>
  <si>
    <t>7205</t>
  </si>
  <si>
    <t>NV SEC OF STATE - PO 7205</t>
  </si>
  <si>
    <t>COURTCALL     #7459431 - PR</t>
  </si>
  <si>
    <t>7138</t>
  </si>
  <si>
    <t>COURTCALL     #7436886 - PO</t>
  </si>
  <si>
    <t>7223</t>
  </si>
  <si>
    <t>COURTCALL     #7421768 - PO</t>
  </si>
  <si>
    <t>7171</t>
  </si>
  <si>
    <t>RIBBONS GALORE - Purchase</t>
  </si>
  <si>
    <t>7242</t>
  </si>
  <si>
    <t>NV SEC OF STATE - PO 7242</t>
  </si>
  <si>
    <t>7172</t>
  </si>
  <si>
    <t>Laurie Sparman PO 7172</t>
  </si>
  <si>
    <t>7203</t>
  </si>
  <si>
    <t>PO 7203</t>
  </si>
  <si>
    <t>7194</t>
  </si>
  <si>
    <t>Staples.com PO 7194</t>
  </si>
  <si>
    <t>BA030041602</t>
  </si>
  <si>
    <t>7108</t>
  </si>
  <si>
    <t>COURTCALL     #7360265 - Pu</t>
  </si>
  <si>
    <t>7124</t>
  </si>
  <si>
    <t>7631</t>
  </si>
  <si>
    <t>NEVADA SECRETARY OF - Purch</t>
  </si>
  <si>
    <t>7125</t>
  </si>
  <si>
    <t>COURTCALL     #7397482 - Pu</t>
  </si>
  <si>
    <t>7083</t>
  </si>
  <si>
    <t>STAPLES DIRECT - Purchase</t>
  </si>
  <si>
    <t>7074</t>
  </si>
  <si>
    <t>7637</t>
  </si>
  <si>
    <t>7084</t>
  </si>
  <si>
    <t>7111</t>
  </si>
  <si>
    <t>COURTCALL     #7360005 - Pu</t>
  </si>
  <si>
    <t>3907</t>
  </si>
  <si>
    <t>MARIN CONSULTING ASSOC - Pu</t>
  </si>
  <si>
    <t>3870</t>
  </si>
  <si>
    <t>NAAG - Purchase</t>
  </si>
  <si>
    <t>23</t>
  </si>
  <si>
    <t>7089</t>
  </si>
  <si>
    <t>ATTORNEYS' COMPUTE - Purcha</t>
  </si>
  <si>
    <t>10000164003</t>
  </si>
  <si>
    <t>3569</t>
  </si>
  <si>
    <t>PV 030 TC030314501</t>
  </si>
  <si>
    <t>3608</t>
  </si>
  <si>
    <t>BA030010601</t>
  </si>
  <si>
    <t>7058</t>
  </si>
  <si>
    <t>COURTCALL     #7316399 - Cr</t>
  </si>
  <si>
    <t>7014</t>
  </si>
  <si>
    <t>COURTS/USDC-NV - Purchase</t>
  </si>
  <si>
    <t>7029</t>
  </si>
  <si>
    <t>COURTCALL     #7296373 - Pu</t>
  </si>
  <si>
    <t>6953</t>
  </si>
  <si>
    <t>CROWN POINTE TECHNOLOG - Pu</t>
  </si>
  <si>
    <t>COURTCALL     #7316399 - Pu</t>
  </si>
  <si>
    <t>7017</t>
  </si>
  <si>
    <t>COURTCALL     #7311172 - Pu</t>
  </si>
  <si>
    <t>7004</t>
  </si>
  <si>
    <t>POLL EVERYWHERE, INC. - Pur</t>
  </si>
  <si>
    <t>BA030344501</t>
  </si>
  <si>
    <t>6943</t>
  </si>
  <si>
    <t>PAYPAL  RENOTAHOEYP</t>
  </si>
  <si>
    <t>6986</t>
  </si>
  <si>
    <t>7040</t>
  </si>
  <si>
    <t>NATL ARCHIVES NRHSA</t>
  </si>
  <si>
    <t>6854</t>
  </si>
  <si>
    <t>6963</t>
  </si>
  <si>
    <t>VARIDESK</t>
  </si>
  <si>
    <t>6961</t>
  </si>
  <si>
    <t>BA030161602</t>
  </si>
  <si>
    <t>7446</t>
  </si>
  <si>
    <t>SOUND CLASSIFIEDS - PO 7446</t>
  </si>
  <si>
    <t>7463</t>
  </si>
  <si>
    <t>COURTCALL     #7587340 - PO</t>
  </si>
  <si>
    <t>7520</t>
  </si>
  <si>
    <t>COURTCALL     #7610249 - PO</t>
  </si>
  <si>
    <t>7466</t>
  </si>
  <si>
    <t>COURTCALL     #7623457 - PO</t>
  </si>
  <si>
    <t>10000170126</t>
  </si>
  <si>
    <t>USER ENTRY ERROR</t>
  </si>
  <si>
    <t>PV 030 BA030100602</t>
  </si>
  <si>
    <t>PV 030 BA030069602</t>
  </si>
  <si>
    <t>PV 030 BA030041602</t>
  </si>
  <si>
    <t>10000169347</t>
  </si>
  <si>
    <t>7341</t>
  </si>
  <si>
    <t>CORRECT GL</t>
  </si>
  <si>
    <t>7060</t>
  </si>
  <si>
    <t>PV 030 BA030130602</t>
  </si>
  <si>
    <t>10000168521</t>
  </si>
  <si>
    <t>USER ENTERY ERROR</t>
  </si>
  <si>
    <t>PV030BA030100602</t>
  </si>
  <si>
    <t>BA030130602</t>
  </si>
  <si>
    <t>7400</t>
  </si>
  <si>
    <t>STAPLES DIRECT - PO 7400</t>
  </si>
  <si>
    <t>COURTCALL     #7516909 - PO</t>
  </si>
  <si>
    <t>7385</t>
  </si>
  <si>
    <t>COURTCALL     #7542225 - PO</t>
  </si>
  <si>
    <t>4095</t>
  </si>
  <si>
    <t>7750</t>
  </si>
  <si>
    <t>SHADY MOTEL - TR04095</t>
  </si>
  <si>
    <t>7321</t>
  </si>
  <si>
    <t>STAPLES DIRECT - PO 7321</t>
  </si>
  <si>
    <t>7410</t>
  </si>
  <si>
    <t>AMAZON MKTPLACE PMTS - PO 7</t>
  </si>
  <si>
    <t>7327</t>
  </si>
  <si>
    <t>21ST CENTURY MEDIA- PA - PO</t>
  </si>
  <si>
    <t>7371</t>
  </si>
  <si>
    <t>COURTS/USDC-NV - PO 7371</t>
  </si>
  <si>
    <t>7367</t>
  </si>
  <si>
    <t>7073</t>
  </si>
  <si>
    <t>DNH GODADDY.COM - PO 7367</t>
  </si>
  <si>
    <t>7299</t>
  </si>
  <si>
    <t>OFFICE DEPOT  1135 - PO 729</t>
  </si>
  <si>
    <t>7226</t>
  </si>
  <si>
    <t>NV SEC OF STATE - PO 7226</t>
  </si>
  <si>
    <t>7248</t>
  </si>
  <si>
    <t>7186</t>
  </si>
  <si>
    <t>NV SEC OF STATE - PO 7186</t>
  </si>
  <si>
    <t>7300</t>
  </si>
  <si>
    <t>COURTCALL     #7496408 - Cr</t>
  </si>
  <si>
    <t>4075</t>
  </si>
  <si>
    <t>NAAG - Vandyke Reg TR 04075</t>
  </si>
  <si>
    <t>7114</t>
  </si>
  <si>
    <t>Amazon.com - PO 7114</t>
  </si>
  <si>
    <t>7312</t>
  </si>
  <si>
    <t>STAPLES DIRECT - PO 7312</t>
  </si>
  <si>
    <t>7107</t>
  </si>
  <si>
    <t>COURTCALL     #7356945 - PO</t>
  </si>
  <si>
    <t>7206</t>
  </si>
  <si>
    <t>COURTCALL     #7431574 - PO</t>
  </si>
  <si>
    <t>7285</t>
  </si>
  <si>
    <t>COURTCALL     #7485047 - PO</t>
  </si>
  <si>
    <t>COURTCALL     #7496408 - PO</t>
  </si>
  <si>
    <t>3506</t>
  </si>
  <si>
    <t>SOUTHWES  5262136309574</t>
  </si>
  <si>
    <t>3452</t>
  </si>
  <si>
    <t>SOUTHWES  5262132281456</t>
  </si>
  <si>
    <t>3418</t>
  </si>
  <si>
    <t>SOUTHWES  5262129061936</t>
  </si>
  <si>
    <t>3421</t>
  </si>
  <si>
    <t>SOUTHWES  5262129166547</t>
  </si>
  <si>
    <t>3422</t>
  </si>
  <si>
    <t>SOUTHWES  5262129816964</t>
  </si>
  <si>
    <t>3433</t>
  </si>
  <si>
    <t>SOUTHWES  5262130431847</t>
  </si>
  <si>
    <t>3460</t>
  </si>
  <si>
    <t>SOUTHWES  5262133889478</t>
  </si>
  <si>
    <t>TC030222501</t>
  </si>
  <si>
    <t>3317</t>
  </si>
  <si>
    <t>3369</t>
  </si>
  <si>
    <t>SOUTHWES  5262125763071</t>
  </si>
  <si>
    <t>3355</t>
  </si>
  <si>
    <t>SOUTHWES  5262124181446</t>
  </si>
  <si>
    <t>3364</t>
  </si>
  <si>
    <t>SOUTHWES  5262125216800</t>
  </si>
  <si>
    <t>3384</t>
  </si>
  <si>
    <t>SOUTHWES  5262126664489</t>
  </si>
  <si>
    <t>3342</t>
  </si>
  <si>
    <t>SOUTHWES  5262123744809</t>
  </si>
  <si>
    <t>SOUTHWES  5262123004933</t>
  </si>
  <si>
    <t>3329</t>
  </si>
  <si>
    <t>SOUTHWES  5262122623920</t>
  </si>
  <si>
    <t>SOUTHWES  5262123775090</t>
  </si>
  <si>
    <t>3363</t>
  </si>
  <si>
    <t>SOUTHWES  5262124850811</t>
  </si>
  <si>
    <t>3334</t>
  </si>
  <si>
    <t>SOUTHWES  5262122580090</t>
  </si>
  <si>
    <t>3338</t>
  </si>
  <si>
    <t>SOUTHWES  5262123773959</t>
  </si>
  <si>
    <t>USAIRWAY  03724082028166</t>
  </si>
  <si>
    <t>3343</t>
  </si>
  <si>
    <t>SOUTHWES  5262123829431</t>
  </si>
  <si>
    <t>3277</t>
  </si>
  <si>
    <t>SOUTHWES  5262121878244</t>
  </si>
  <si>
    <t>3341</t>
  </si>
  <si>
    <t>SOUTHWES  5262123746888</t>
  </si>
  <si>
    <t>SOUTHWES  5262121918007</t>
  </si>
  <si>
    <t>3362</t>
  </si>
  <si>
    <t>SOUTHWES  5262125146041</t>
  </si>
  <si>
    <t>SOUTHWES  5262123823580</t>
  </si>
  <si>
    <t>3335</t>
  </si>
  <si>
    <t>SOUTHWES  5262122550635</t>
  </si>
  <si>
    <t>3333</t>
  </si>
  <si>
    <t>SOUTHWES  5262122577061</t>
  </si>
  <si>
    <t>3354</t>
  </si>
  <si>
    <t>SOUTHWES  5262123824190</t>
  </si>
  <si>
    <t>3350</t>
  </si>
  <si>
    <t>SOUTHWES  5262123754102</t>
  </si>
  <si>
    <t>3379</t>
  </si>
  <si>
    <t>SOUTHWES  5262126481295</t>
  </si>
  <si>
    <t>3176</t>
  </si>
  <si>
    <t>AMERICAN  00123533798750</t>
  </si>
  <si>
    <t>AMERICAN  00123534177200</t>
  </si>
  <si>
    <t>SOUTHWES  5262127013293</t>
  </si>
  <si>
    <t>TC30195501A</t>
  </si>
  <si>
    <t>3214</t>
  </si>
  <si>
    <t>5262112105291</t>
  </si>
  <si>
    <t>7523</t>
  </si>
  <si>
    <t>PAYPAL  UPICKPROCES - PO 75</t>
  </si>
  <si>
    <t>7528</t>
  </si>
  <si>
    <t>COURTCALL     #7623071 - PO</t>
  </si>
  <si>
    <t>7483</t>
  </si>
  <si>
    <t>STAPLES DIRECT - PO 7483</t>
  </si>
  <si>
    <t>7439</t>
  </si>
  <si>
    <t>8371</t>
  </si>
  <si>
    <t>COURTCALL     #7622990 - PO</t>
  </si>
  <si>
    <t>COURTCALL     #7623101 - PO</t>
  </si>
  <si>
    <t>COURTCALL     #7587340 - Cr</t>
  </si>
  <si>
    <t>STAPLES DIRECT - Credit PO</t>
  </si>
  <si>
    <t>3553</t>
  </si>
  <si>
    <t>SOUTHWES  5262142269098</t>
  </si>
  <si>
    <t>3537</t>
  </si>
  <si>
    <t>SOUTHWES  5262139181756</t>
  </si>
  <si>
    <t>3565</t>
  </si>
  <si>
    <t>SOUTHWES  5262142891383</t>
  </si>
  <si>
    <t>3521</t>
  </si>
  <si>
    <t>SOUTHWES  5262138058889</t>
  </si>
  <si>
    <t>3597</t>
  </si>
  <si>
    <t>SOUTHWES  5262145221178</t>
  </si>
  <si>
    <t>3485</t>
  </si>
  <si>
    <t>SOUTHWES  5262141846282</t>
  </si>
  <si>
    <t>3515</t>
  </si>
  <si>
    <t>SOUTHWES  5262137702522</t>
  </si>
  <si>
    <t>3520</t>
  </si>
  <si>
    <t>SOUTHWES  5262138095305</t>
  </si>
  <si>
    <t>SOUTHWES  5262140155385</t>
  </si>
  <si>
    <t>3591</t>
  </si>
  <si>
    <t>SOUTHWES  5262145185310</t>
  </si>
  <si>
    <t>3524</t>
  </si>
  <si>
    <t>SOUTHWES  5262138058178</t>
  </si>
  <si>
    <t>3592</t>
  </si>
  <si>
    <t>SOUTHWES  5262145211231</t>
  </si>
  <si>
    <t>3531</t>
  </si>
  <si>
    <t>SOUTHWES  5262141259256</t>
  </si>
  <si>
    <t>SOUTHWES  5262139942060</t>
  </si>
  <si>
    <t>SOUTHWES  5262138662550</t>
  </si>
  <si>
    <t>3549</t>
  </si>
  <si>
    <t>SOUTHWES  5262139955357</t>
  </si>
  <si>
    <t>3544</t>
  </si>
  <si>
    <t>SOUTHWES  5262139930270</t>
  </si>
  <si>
    <t>3560</t>
  </si>
  <si>
    <t>SOUTHWES  5262142942151</t>
  </si>
  <si>
    <t>SOUTHWES  5262138667683</t>
  </si>
  <si>
    <t>3550</t>
  </si>
  <si>
    <t>SOUTHWES  5262139924030</t>
  </si>
  <si>
    <t>3548</t>
  </si>
  <si>
    <t>SOUTHWES  5262139932156</t>
  </si>
  <si>
    <t>3588</t>
  </si>
  <si>
    <t>SOUTHWES  5262145176284</t>
  </si>
  <si>
    <t>3484</t>
  </si>
  <si>
    <t>UNITED    01624633095050</t>
  </si>
  <si>
    <t>3566</t>
  </si>
  <si>
    <t>SOUTHWES  5262142836102</t>
  </si>
  <si>
    <t>SOUTHWES  5262138656748</t>
  </si>
  <si>
    <t>3580</t>
  </si>
  <si>
    <t>SOUTHWES  5262144813417</t>
  </si>
  <si>
    <t>3577</t>
  </si>
  <si>
    <t>SOUTHWES  5262143857880</t>
  </si>
  <si>
    <t>SOUTHWES  5262140567778</t>
  </si>
  <si>
    <t>3373</t>
  </si>
  <si>
    <t>SOUTHWES  5262132040794</t>
  </si>
  <si>
    <t>3509</t>
  </si>
  <si>
    <t>SOUTHWES  5262136521796</t>
  </si>
  <si>
    <t>3503</t>
  </si>
  <si>
    <t>7760</t>
  </si>
  <si>
    <t>SOUTHWES  5262136491821</t>
  </si>
  <si>
    <t>3458</t>
  </si>
  <si>
    <t>SOUTHWES  5262133895766</t>
  </si>
  <si>
    <t>SOUTHWES  5260118447266</t>
  </si>
  <si>
    <t>3439</t>
  </si>
  <si>
    <t>SOUTHWES  5262136799823</t>
  </si>
  <si>
    <t>3429</t>
  </si>
  <si>
    <t>SOUTHWES  5262135818528</t>
  </si>
  <si>
    <t>3434</t>
  </si>
  <si>
    <t>SOUTHWES  5262131074350</t>
  </si>
  <si>
    <t>3374</t>
  </si>
  <si>
    <t>SOUTHWES  5262132042220</t>
  </si>
  <si>
    <t>3465</t>
  </si>
  <si>
    <t>SOUTHWES  5262132983442</t>
  </si>
  <si>
    <t>SOUTHWES  5262134750474</t>
  </si>
  <si>
    <t>3440</t>
  </si>
  <si>
    <t>SOUTHWES  5262136800834</t>
  </si>
  <si>
    <t>SOUTHWES  5262130006947</t>
  </si>
  <si>
    <t>SOUTHWES  5262132042751</t>
  </si>
  <si>
    <t>3445</t>
  </si>
  <si>
    <t>SOUTHWES  5262132022561</t>
  </si>
  <si>
    <t>SOUTHWES  5262130435136</t>
  </si>
  <si>
    <t>3446</t>
  </si>
  <si>
    <t>SOUTHWES  5262131611860</t>
  </si>
  <si>
    <t>3428</t>
  </si>
  <si>
    <t>SOUTHWES  5262130005071</t>
  </si>
  <si>
    <t>3457</t>
  </si>
  <si>
    <t>SOUTHWES  5262133940264</t>
  </si>
  <si>
    <t>SOUTHWES  5262133885250</t>
  </si>
  <si>
    <t>TC030344501</t>
  </si>
  <si>
    <t>3707</t>
  </si>
  <si>
    <t>SOUTHWES  5262153463303</t>
  </si>
  <si>
    <t>3745</t>
  </si>
  <si>
    <t>SOUTHWES  5262158376153</t>
  </si>
  <si>
    <t>3706</t>
  </si>
  <si>
    <t>SOUTHWES  5262153369747</t>
  </si>
  <si>
    <t>3713</t>
  </si>
  <si>
    <t>SOUTHWES  5262154677680</t>
  </si>
  <si>
    <t>3673</t>
  </si>
  <si>
    <t>SOUTHWES  5262155216631</t>
  </si>
  <si>
    <t>3722</t>
  </si>
  <si>
    <t>SOUTHWES  5262156568909</t>
  </si>
  <si>
    <t>3723</t>
  </si>
  <si>
    <t>SOUTHWES  5262156412511</t>
  </si>
  <si>
    <t>TC030314501</t>
  </si>
  <si>
    <t>SOUTHWES  5262146202226</t>
  </si>
  <si>
    <t>SOUTHWES  5262146751996</t>
  </si>
  <si>
    <t>3622</t>
  </si>
  <si>
    <t>ALASKA A  0272179323278</t>
  </si>
  <si>
    <t>SOUTHWES  5262147383477</t>
  </si>
  <si>
    <t>3687</t>
  </si>
  <si>
    <t>SOUTHWES  5262153207408</t>
  </si>
  <si>
    <t>3610</t>
  </si>
  <si>
    <t>SOUTHWES  5262145933373</t>
  </si>
  <si>
    <t>SOUTHWES  5262153206251</t>
  </si>
  <si>
    <t>3607</t>
  </si>
  <si>
    <t>SOUTHWES  5262145628411</t>
  </si>
  <si>
    <t>SOUTHWES  5262145586428</t>
  </si>
  <si>
    <t>3647</t>
  </si>
  <si>
    <t>SOUTHWES  5262149199526</t>
  </si>
  <si>
    <t>SOUTHWES  5262149546258</t>
  </si>
  <si>
    <t>SOUTHWES  5262147384686</t>
  </si>
  <si>
    <t>3611</t>
  </si>
  <si>
    <t>SOUTHWES  5262145920023</t>
  </si>
  <si>
    <t>3620</t>
  </si>
  <si>
    <t>SOUTHWES  5262146936108</t>
  </si>
  <si>
    <t>3614</t>
  </si>
  <si>
    <t>SOUTHWES  5262146640197</t>
  </si>
  <si>
    <t>3656</t>
  </si>
  <si>
    <t>SOUTHWES  5262149594577</t>
  </si>
  <si>
    <t>3700</t>
  </si>
  <si>
    <t>SOUTHWES  5262153185844</t>
  </si>
  <si>
    <t>SOUTHWES  5262148800092</t>
  </si>
  <si>
    <t>3643</t>
  </si>
  <si>
    <t>SOUTHWES  5262148602047</t>
  </si>
  <si>
    <t>3655</t>
  </si>
  <si>
    <t>SOUTHWES  5262149588381</t>
  </si>
  <si>
    <t>SOUTHWES  5262149588969</t>
  </si>
  <si>
    <t>3669</t>
  </si>
  <si>
    <t>SOUTHWES  5262151499609</t>
  </si>
  <si>
    <t>3685</t>
  </si>
  <si>
    <t>SOUTHWES  5262152925081</t>
  </si>
  <si>
    <t>SOUTHWES  5262153143897</t>
  </si>
  <si>
    <t>SOUTHWES  5262145629559</t>
  </si>
  <si>
    <t>3609</t>
  </si>
  <si>
    <t>SOUTHWES  5262145946596</t>
  </si>
  <si>
    <t>3628</t>
  </si>
  <si>
    <t>SOUTHWES  5262147389501</t>
  </si>
  <si>
    <t>3627</t>
  </si>
  <si>
    <t>SOUTHWES  5262147292484</t>
  </si>
  <si>
    <t>3636</t>
  </si>
  <si>
    <t>SOUTHWES  5262147996442</t>
  </si>
  <si>
    <t>3638</t>
  </si>
  <si>
    <t>SOUTHWES  5262148582916</t>
  </si>
  <si>
    <t>3646</t>
  </si>
  <si>
    <t>SOUTHWES  5262149528774</t>
  </si>
  <si>
    <t>3654</t>
  </si>
  <si>
    <t>SOUTHWES  5262149545137</t>
  </si>
  <si>
    <t>3659</t>
  </si>
  <si>
    <t>SOUTHWES  5262150293728</t>
  </si>
  <si>
    <t>SOUTHWES  5262145948037</t>
  </si>
  <si>
    <t>SOUTHWES  5262139130412</t>
  </si>
  <si>
    <t>3530</t>
  </si>
  <si>
    <t>SOUTHWES  5262138657527</t>
  </si>
  <si>
    <t>3547</t>
  </si>
  <si>
    <t>SOUTHWES  5262139937489</t>
  </si>
  <si>
    <t>10000164669</t>
  </si>
  <si>
    <t>DANNA PV 030 TC030314501</t>
  </si>
  <si>
    <t>TC030010601</t>
  </si>
  <si>
    <t>3838</t>
  </si>
  <si>
    <t>SOUTHWES  5262167695342 - P</t>
  </si>
  <si>
    <t>3781</t>
  </si>
  <si>
    <t>SOUTHWES  5262161951190 - P</t>
  </si>
  <si>
    <t>3732</t>
  </si>
  <si>
    <t>SOUTHWES  5262161760495 - P</t>
  </si>
  <si>
    <t>3836</t>
  </si>
  <si>
    <t>SOUTHWES  5262167611660 - P</t>
  </si>
  <si>
    <t>3839</t>
  </si>
  <si>
    <t>SOUTHWES  5262167695271 - P</t>
  </si>
  <si>
    <t>3837</t>
  </si>
  <si>
    <t>SOUTHWES  5262167694101 - P</t>
  </si>
  <si>
    <t>3823</t>
  </si>
  <si>
    <t>SOUTHWES  5262165468442 - P</t>
  </si>
  <si>
    <t>3799</t>
  </si>
  <si>
    <t>SOUTHWES  5262163081566 - P</t>
  </si>
  <si>
    <t>3774</t>
  </si>
  <si>
    <t>SOUTHWES  5262162694067 - P</t>
  </si>
  <si>
    <t>3775</t>
  </si>
  <si>
    <t>SOUTHWES  5262161982681 - P</t>
  </si>
  <si>
    <t>3784</t>
  </si>
  <si>
    <t>SOUTHWES  5262164447321 - P</t>
  </si>
  <si>
    <t>SOUTHWES  5262162715709 - P</t>
  </si>
  <si>
    <t>3764</t>
  </si>
  <si>
    <t>SOUTHWES  5262163402842 - P</t>
  </si>
  <si>
    <t>3780</t>
  </si>
  <si>
    <t>SOUTHWES  5262161973958 - P</t>
  </si>
  <si>
    <t>3779</t>
  </si>
  <si>
    <t>SOUTHWES  5262161971045 - P</t>
  </si>
  <si>
    <t>3786</t>
  </si>
  <si>
    <t>SOUTHWES  5262161975566 - P</t>
  </si>
  <si>
    <t>3805</t>
  </si>
  <si>
    <t>SOUTHWES  5262163919204 - P</t>
  </si>
  <si>
    <t>3825</t>
  </si>
  <si>
    <t>SOUTHWES  5262166134988 - P</t>
  </si>
  <si>
    <t>3746</t>
  </si>
  <si>
    <t>SOUTHWES  5262166136915 - P</t>
  </si>
  <si>
    <t>3827</t>
  </si>
  <si>
    <t>SOUTHWES  5262166709718 - P</t>
  </si>
  <si>
    <t>3731</t>
  </si>
  <si>
    <t>SOUTHWES  5262157392613</t>
  </si>
  <si>
    <t>3733</t>
  </si>
  <si>
    <t>SOUTHWES  5262157472436</t>
  </si>
  <si>
    <t>3758</t>
  </si>
  <si>
    <t>SOUTHWES  5262159688137</t>
  </si>
  <si>
    <t>3757</t>
  </si>
  <si>
    <t>SOUTHWES  5262159947073</t>
  </si>
  <si>
    <t>3766</t>
  </si>
  <si>
    <t>SOUTHWES  5262160635095</t>
  </si>
  <si>
    <t>3762</t>
  </si>
  <si>
    <t>SOUTHWES  5262160838792</t>
  </si>
  <si>
    <t>AMERICAN  00123584183370</t>
  </si>
  <si>
    <t>AMERICAN  00123584184790</t>
  </si>
  <si>
    <t>3740</t>
  </si>
  <si>
    <t>SOUTHWES  5262158307654</t>
  </si>
  <si>
    <t>3686</t>
  </si>
  <si>
    <t>SOUTHWES  5262153383679</t>
  </si>
  <si>
    <t>SOUTHWES  5262160930174</t>
  </si>
  <si>
    <t>3759</t>
  </si>
  <si>
    <t>SOUTHWES  5262160005477</t>
  </si>
  <si>
    <t>SOUTHWES  5262156386984</t>
  </si>
  <si>
    <t>AMERICAN  00106190416020</t>
  </si>
  <si>
    <t>AMERICAN  00106190416260</t>
  </si>
  <si>
    <t>3717</t>
  </si>
  <si>
    <t>SOUTHWES  5262157354821</t>
  </si>
  <si>
    <t>SOUTHWES  5262154606349</t>
  </si>
  <si>
    <t>SOUTHWES  5262159190011</t>
  </si>
  <si>
    <t>3721</t>
  </si>
  <si>
    <t>SOUTHWES  5262156148673</t>
  </si>
  <si>
    <t>AMERICAN  00106190411570</t>
  </si>
  <si>
    <t>3719</t>
  </si>
  <si>
    <t>SOUTHWES  5262156145184</t>
  </si>
  <si>
    <t>3720</t>
  </si>
  <si>
    <t>SOUTHWES  5262156147803</t>
  </si>
  <si>
    <t>3735</t>
  </si>
  <si>
    <t>SOUTHWES  5262157986110</t>
  </si>
  <si>
    <t>3749</t>
  </si>
  <si>
    <t>SOUTHWES  5262159199632</t>
  </si>
  <si>
    <t>SOUTHWES  5262159175252</t>
  </si>
  <si>
    <t>3666</t>
  </si>
  <si>
    <t>SOUTHWES  5262153415150</t>
  </si>
  <si>
    <t>3665</t>
  </si>
  <si>
    <t>SOUTHWES  5262154759340</t>
  </si>
  <si>
    <t>3675</t>
  </si>
  <si>
    <t>SOUTHWES  5262154638892</t>
  </si>
  <si>
    <t>SOUTHWES  5262156880692</t>
  </si>
  <si>
    <t>AMERICAN  00106190413300</t>
  </si>
  <si>
    <t>3917</t>
  </si>
  <si>
    <t>5262177573564 SEGAL 3917</t>
  </si>
  <si>
    <t>3956</t>
  </si>
  <si>
    <t>5262179988376 WHITNEY 3956</t>
  </si>
  <si>
    <t>3969</t>
  </si>
  <si>
    <t>5262180711030 VANDYKE 3969</t>
  </si>
  <si>
    <t>3985</t>
  </si>
  <si>
    <t>5262183572593 OMALLEY 3985</t>
  </si>
  <si>
    <t>3986</t>
  </si>
  <si>
    <t>5262183516076 FLATLEY 3986</t>
  </si>
  <si>
    <t>3964</t>
  </si>
  <si>
    <t>5262179977953 ZUNINO 3964</t>
  </si>
  <si>
    <t>3943</t>
  </si>
  <si>
    <t>5262179993003 CHESNEY 3943</t>
  </si>
  <si>
    <t>4002</t>
  </si>
  <si>
    <t>5262183988169 CHESNEY 4002</t>
  </si>
  <si>
    <t>4014</t>
  </si>
  <si>
    <t>5262185660038 SOMPS 4014</t>
  </si>
  <si>
    <t>3944</t>
  </si>
  <si>
    <t>5262178502452 RASUL 3944</t>
  </si>
  <si>
    <t>3930</t>
  </si>
  <si>
    <t>5262177555080 KANDT 3930</t>
  </si>
  <si>
    <t>4007</t>
  </si>
  <si>
    <t>5262184616363 KEEGAN 4007</t>
  </si>
  <si>
    <t>4013</t>
  </si>
  <si>
    <t>5262185704649 NICHOLS 4013</t>
  </si>
  <si>
    <t>5262184620266 BELCOURT 4000</t>
  </si>
  <si>
    <t>3942</t>
  </si>
  <si>
    <t>5262178497842 LAXALT 3942</t>
  </si>
  <si>
    <t>3967</t>
  </si>
  <si>
    <t>5262181630899 OTT 3967</t>
  </si>
  <si>
    <t>3834</t>
  </si>
  <si>
    <t>5262179141705 KANDT 3834</t>
  </si>
  <si>
    <t>3970</t>
  </si>
  <si>
    <t>5262180714086 BRADLEY 3970</t>
  </si>
  <si>
    <t>3933</t>
  </si>
  <si>
    <t>5262180673729 FAIRBANK 3933</t>
  </si>
  <si>
    <t>3968</t>
  </si>
  <si>
    <t>5262180712612 DANNA 3968</t>
  </si>
  <si>
    <t>4005</t>
  </si>
  <si>
    <t>5262184631012 TARTAKOVSKY 4</t>
  </si>
  <si>
    <t>4006</t>
  </si>
  <si>
    <t>5262184626871 VANDYKE 4006</t>
  </si>
  <si>
    <t>3971</t>
  </si>
  <si>
    <t>5262181326585 SWINFORD 3971</t>
  </si>
  <si>
    <t>5262178327350 FAIRBANK 3933</t>
  </si>
  <si>
    <t>TC030041601</t>
  </si>
  <si>
    <t>3896</t>
  </si>
  <si>
    <t>SOUTHWES  5262173997877 - P</t>
  </si>
  <si>
    <t>3856</t>
  </si>
  <si>
    <t>SOUTHWES  5262170547133 - P</t>
  </si>
  <si>
    <t>3863</t>
  </si>
  <si>
    <t>AMERICAN  00123615201570 -</t>
  </si>
  <si>
    <t>3869</t>
  </si>
  <si>
    <t>SOUTHWES  5262171676017 - P</t>
  </si>
  <si>
    <t>3906</t>
  </si>
  <si>
    <t>SOUTHWES  5262175799961 - P</t>
  </si>
  <si>
    <t>3846</t>
  </si>
  <si>
    <t>SOUTHWES  5262169675153 - P</t>
  </si>
  <si>
    <t>3882</t>
  </si>
  <si>
    <t>SOUTHWES  5262173665907 - P</t>
  </si>
  <si>
    <t>3899</t>
  </si>
  <si>
    <t>SOUTHWES  5262175255482 - P</t>
  </si>
  <si>
    <t>3920</t>
  </si>
  <si>
    <t>SOUTHWES  5262176521231 - P</t>
  </si>
  <si>
    <t>3918</t>
  </si>
  <si>
    <t>SOUTHWES  5262176532140 - P</t>
  </si>
  <si>
    <t>3833</t>
  </si>
  <si>
    <t>SOUTHWES  5262172115952 - P</t>
  </si>
  <si>
    <t>3843</t>
  </si>
  <si>
    <t>SOUTHWES  5262169233647 - P</t>
  </si>
  <si>
    <t>3860</t>
  </si>
  <si>
    <t>SOUTHWES  5262170795538 - P</t>
  </si>
  <si>
    <t>3851</t>
  </si>
  <si>
    <t>SOUTHWES  5262170791698 - P</t>
  </si>
  <si>
    <t>3847</t>
  </si>
  <si>
    <t>SOUTHWES  5262169483030 - P</t>
  </si>
  <si>
    <t>3877</t>
  </si>
  <si>
    <t>SOUTHWES  5262172012406 - P</t>
  </si>
  <si>
    <t>SOUTHWES  5262172117162 - P</t>
  </si>
  <si>
    <t>3904</t>
  </si>
  <si>
    <t>SOUTHWES  5262176006651 - P</t>
  </si>
  <si>
    <t>SOUTHWES  5262176402639 - P</t>
  </si>
  <si>
    <t>SOUTHWES  5262175350763 - P</t>
  </si>
  <si>
    <t>SOUTHWES  5262173875129 - P</t>
  </si>
  <si>
    <t>3919</t>
  </si>
  <si>
    <t>SOUTHWES  5262176512711 - P</t>
  </si>
  <si>
    <t>SOUTHWES  5262170547133 - C</t>
  </si>
  <si>
    <t>CORRECT BUDGET</t>
  </si>
  <si>
    <t>LAXALT PV 030 TC030314501</t>
  </si>
  <si>
    <t>TC030130601</t>
  </si>
  <si>
    <t>TR04101-BUNKER, HILLARY</t>
  </si>
  <si>
    <t>TR04115-SINDLINGER, URSULA</t>
  </si>
  <si>
    <t>TR04116-SESSION, GINA</t>
  </si>
  <si>
    <t>TR04124-BUNKER, HILLARY</t>
  </si>
  <si>
    <t>TR04137-BHIRUD, KETAN</t>
  </si>
  <si>
    <t>TR04131-GIBSON, JAMES BRIN</t>
  </si>
  <si>
    <t>TR04165-BUNKER, HILLARY</t>
  </si>
  <si>
    <t>TR04125-BUNKER, HILLARY</t>
  </si>
  <si>
    <t>TR04117-CRANDELL, JENNIFER</t>
  </si>
  <si>
    <t>TR04154-ZUNINO, GREGORY</t>
  </si>
  <si>
    <t>TR04170-FAIRBANK, MICHELINE</t>
  </si>
  <si>
    <t>TR04171-FAIRBANK, MICHELINE</t>
  </si>
  <si>
    <t>TR04183-OTT, GREGORY</t>
  </si>
  <si>
    <t>TR04151-BUONCRISTIANI, DAWN</t>
  </si>
  <si>
    <t>TR04184-OTT, GREGORY</t>
  </si>
  <si>
    <t>TR04148-SHERWOOD, LISBET</t>
  </si>
  <si>
    <t>TR04152-BUONCRISTIANI, DAWN</t>
  </si>
  <si>
    <t>TR04135-RASUL, HENNA</t>
  </si>
  <si>
    <t>TR04159-LAXALT, ADAM</t>
  </si>
  <si>
    <t>TR04175-BRADLEY, SARAH</t>
  </si>
  <si>
    <t>TR04149-KANDT, WILLIAM</t>
  </si>
  <si>
    <t>TR04182-KANDT, WILLIAM</t>
  </si>
  <si>
    <t>TR04013-NICHOLS, ANDREA</t>
  </si>
  <si>
    <t>TR04140-ANDERSON, LINDA</t>
  </si>
  <si>
    <t>TC030100601</t>
  </si>
  <si>
    <t>TR04034-LAXALT, ADAM</t>
  </si>
  <si>
    <t>TR04073-HARRIS, CHERYL</t>
  </si>
  <si>
    <t>TR04097-OTT, GREGORY</t>
  </si>
  <si>
    <t>TR04108-DANNA, NICOLO</t>
  </si>
  <si>
    <t>TR04042-YIEN, RICHARD</t>
  </si>
  <si>
    <t>TR04075-VANDYKE, LAWRENCE</t>
  </si>
  <si>
    <t>TR04041-HOSTETLER, JENNIFER</t>
  </si>
  <si>
    <t>TR04055-KEEGAN, PETER</t>
  </si>
  <si>
    <t>TR04067-BRIGGS, MICHELLE</t>
  </si>
  <si>
    <t>TR04038-DANNA, NICOLO</t>
  </si>
  <si>
    <t>TR04026-RASUL, HENNA</t>
  </si>
  <si>
    <t>TR04105-KRAUSE, CATHERINE</t>
  </si>
  <si>
    <t>4025</t>
  </si>
  <si>
    <t>TR04025-BUNKER, HILLARY</t>
  </si>
  <si>
    <t>TR04086-LAXALT, ADAM</t>
  </si>
  <si>
    <t>TR04037-DANNA, NICOLO</t>
  </si>
  <si>
    <t>TR03970-BRADLEY, SARAH</t>
  </si>
  <si>
    <t>TR04057-DANNA, NICOLO</t>
  </si>
  <si>
    <t>TR04014-SOMPS, MICHAEL</t>
  </si>
  <si>
    <t>4009</t>
  </si>
  <si>
    <t>5262184753517 YIEN 4009</t>
  </si>
  <si>
    <t>TC030191601</t>
  </si>
  <si>
    <t>LAXALT, ADAM</t>
  </si>
  <si>
    <t>TR04256-POPE, DAVID</t>
  </si>
  <si>
    <t>TR0421-RASUL, HENNA</t>
  </si>
  <si>
    <t>TR04219-RASUL, HENNA</t>
  </si>
  <si>
    <t>TR04299-SOMPS, MICHAEL</t>
  </si>
  <si>
    <t>TR04324-SWANSON, ROLAND</t>
  </si>
  <si>
    <t>TR04304-MICHELA, JOHN</t>
  </si>
  <si>
    <t>SOUTHWES  5262422078871 - C</t>
  </si>
  <si>
    <t>10000170493</t>
  </si>
  <si>
    <t>UPLOAD ERROR A. LAXALT</t>
  </si>
  <si>
    <t>TC030161601</t>
  </si>
  <si>
    <t>TR04222-ZUNINO, GREGORY</t>
  </si>
  <si>
    <t>TR04188-WHITNEY, ROBERT</t>
  </si>
  <si>
    <t>TR04203-MICHELA, JOHN</t>
  </si>
  <si>
    <t>TR04192-FAGAN, TIRZAH</t>
  </si>
  <si>
    <t>TR04193-OTT, GREGORY</t>
  </si>
  <si>
    <t>TR04239-KANDT, WILLIAM</t>
  </si>
  <si>
    <t>TR04252-YIEN, RICHARD</t>
  </si>
  <si>
    <t>TR04189-WHITNEY, ROBERT</t>
  </si>
  <si>
    <t>TR04216-KIZER, KEITH</t>
  </si>
  <si>
    <t>TR04220-BELCOURT, DENNIS</t>
  </si>
  <si>
    <t>TR04215-SMITH, JORDAN</t>
  </si>
  <si>
    <t>TR04237-CONNER, JEFFREY</t>
  </si>
  <si>
    <t>TR04254-FAIRBANK, MICHELINE</t>
  </si>
  <si>
    <t>LAXALT, ADAM (NO TR#)</t>
  </si>
  <si>
    <t>TR04230-TOSCANO, KELLY</t>
  </si>
  <si>
    <t>TR04167-JUPP, STEPHEN</t>
  </si>
  <si>
    <t>TR04231-MICHELA, JOHN</t>
  </si>
  <si>
    <t>TR04248-LAXALT, ADAM</t>
  </si>
  <si>
    <t>TR04226-MEHTA, JASMINE</t>
  </si>
  <si>
    <t>TR04232-OTT, GREGORY</t>
  </si>
  <si>
    <t>TR04247-BATTEN, DOMINIKA</t>
  </si>
  <si>
    <t>00008135301</t>
  </si>
  <si>
    <t>CK# 1343 COMM OFF HWY PALMER</t>
  </si>
  <si>
    <t>BA030222602</t>
  </si>
  <si>
    <t>7552</t>
  </si>
  <si>
    <t>PO 7552-SPRINGFIELD TIMES</t>
  </si>
  <si>
    <t>PACER800-676-6856IR</t>
  </si>
  <si>
    <t>7675</t>
  </si>
  <si>
    <t>PO 7675-STAPLES DIRECT</t>
  </si>
  <si>
    <t>7685</t>
  </si>
  <si>
    <t>PO 7685-STAPLES DIRECT</t>
  </si>
  <si>
    <t>7658</t>
  </si>
  <si>
    <t>PO 7658-Amazon.com</t>
  </si>
  <si>
    <t>7673</t>
  </si>
  <si>
    <t>PO 7673-STAPLES DIRECT</t>
  </si>
  <si>
    <t>7639</t>
  </si>
  <si>
    <t>PO 7639-ORIENTAL TRADING CO</t>
  </si>
  <si>
    <t>4318</t>
  </si>
  <si>
    <t>TR04318-SQ  SHARED HOPE INT</t>
  </si>
  <si>
    <t>BA030191602</t>
  </si>
  <si>
    <t>7568</t>
  </si>
  <si>
    <t>STAPLES DIRECT - PO 7568</t>
  </si>
  <si>
    <t>7566</t>
  </si>
  <si>
    <t>COURTCALL     #7688769 - Pu</t>
  </si>
  <si>
    <t>7641</t>
  </si>
  <si>
    <t>COURTCALL     #7686744 - PO</t>
  </si>
  <si>
    <t>5000</t>
  </si>
  <si>
    <t>RMIN - Purchase</t>
  </si>
  <si>
    <t>7404</t>
  </si>
  <si>
    <t>STAPLES DIRECT - PO 7404</t>
  </si>
  <si>
    <t>7562</t>
  </si>
  <si>
    <t>NV SEC OF STATE - Purchase</t>
  </si>
  <si>
    <t>7556</t>
  </si>
  <si>
    <t>DISTRICT CT FISCAL SVC - PO</t>
  </si>
  <si>
    <t>COURTCALL     #7623457 - Cr</t>
  </si>
  <si>
    <t>7623</t>
  </si>
  <si>
    <t>DNH GODADDY.COM - PO 7623</t>
  </si>
  <si>
    <t>7621</t>
  </si>
  <si>
    <t>COURTS/USDC-NV - PO 7621</t>
  </si>
  <si>
    <t>7616</t>
  </si>
  <si>
    <t>RFFLOW SOFTWARE - PO 7616</t>
  </si>
  <si>
    <t>7569</t>
  </si>
  <si>
    <t>7430</t>
  </si>
  <si>
    <t>FEDEXOFFICE   00013029 - PO</t>
  </si>
  <si>
    <t>TC30222601A</t>
  </si>
  <si>
    <t>4340</t>
  </si>
  <si>
    <t>5262422847115Segal TR04340</t>
  </si>
  <si>
    <t>4326</t>
  </si>
  <si>
    <t>5262422366821Laxalt TR04326</t>
  </si>
  <si>
    <t>SOUTHWES  5262422026759 - C</t>
  </si>
  <si>
    <t>TR04327-OTT, GREGORY</t>
  </si>
  <si>
    <t>TR04325-SOMPS, MICHAEL</t>
  </si>
  <si>
    <t>TR04317-ZUNINO, GREGORY</t>
  </si>
  <si>
    <t>TR04272-LAXALT, ADAM</t>
  </si>
  <si>
    <t>TR04271-ZUNINO, GREGORY</t>
  </si>
  <si>
    <t>TR04266-OTT, GREGORY</t>
  </si>
  <si>
    <t>TR04263-GILMER, DONALD</t>
  </si>
  <si>
    <t>TR04260-BRADLEY, SARAH</t>
  </si>
  <si>
    <t>TR04281-RASUL, HENNA</t>
  </si>
  <si>
    <t>SOUTHWES  5262422078871 - P</t>
  </si>
  <si>
    <t>SOUTHWES  5262422026759 - P</t>
  </si>
  <si>
    <t>TR04268-VANDYKE, LAWRENCE</t>
  </si>
  <si>
    <t>1031</t>
  </si>
  <si>
    <t>11</t>
  </si>
  <si>
    <t>7049</t>
  </si>
  <si>
    <t>UCLA CEB - PO 7049</t>
  </si>
  <si>
    <t>7441</t>
  </si>
  <si>
    <t>AMAZON.COM AMZN.COM/BI - PO</t>
  </si>
  <si>
    <t>TR04155-STEWART, SUSAN</t>
  </si>
  <si>
    <t>7308</t>
  </si>
  <si>
    <t>COURTCALL     #7498872 - PO</t>
  </si>
  <si>
    <t>TR04155 STEWART, SUSAN</t>
  </si>
  <si>
    <t>7406</t>
  </si>
  <si>
    <t>COURTCALL     #7551270 - PO</t>
  </si>
  <si>
    <t>3200</t>
  </si>
  <si>
    <t>1032</t>
  </si>
  <si>
    <t>3475</t>
  </si>
  <si>
    <t>SOUTHWES  5262134385329</t>
  </si>
  <si>
    <t>TR04123-INGRAM, KEVIN</t>
  </si>
  <si>
    <t>3649</t>
  </si>
  <si>
    <t>SOUTHWES  5262149515233</t>
  </si>
  <si>
    <t>3650</t>
  </si>
  <si>
    <t>SOUTHWES  5262149511869</t>
  </si>
  <si>
    <t>1033</t>
  </si>
  <si>
    <t>7003</t>
  </si>
  <si>
    <t>IFU</t>
  </si>
  <si>
    <t>09</t>
  </si>
  <si>
    <t>TR04312-METCALF, KATHY</t>
  </si>
  <si>
    <t>7324</t>
  </si>
  <si>
    <t>WCFU</t>
  </si>
  <si>
    <t>STAPLES DIRECT - PO 7324</t>
  </si>
  <si>
    <t>3455</t>
  </si>
  <si>
    <t>SOUTHWES  5262133946916</t>
  </si>
  <si>
    <t>3488</t>
  </si>
  <si>
    <t>SOUTHWES  5262135048729</t>
  </si>
  <si>
    <t>3536</t>
  </si>
  <si>
    <t>SOUTHWES  5262138653429</t>
  </si>
  <si>
    <t>3555</t>
  </si>
  <si>
    <t>SOUTHWES  5262140547132</t>
  </si>
  <si>
    <t>0000</t>
  </si>
  <si>
    <t>SOUTHWES  5262139580513</t>
  </si>
  <si>
    <t>3348</t>
  </si>
  <si>
    <t>SOUTHWES  5262133937671</t>
  </si>
  <si>
    <t>3466</t>
  </si>
  <si>
    <t>SOUTHWES  5262134284184</t>
  </si>
  <si>
    <t>3621</t>
  </si>
  <si>
    <t>SOUTHWES  5262147375010</t>
  </si>
  <si>
    <t>3874</t>
  </si>
  <si>
    <t>5262178307814 MUELLER 3874</t>
  </si>
  <si>
    <t>3871</t>
  </si>
  <si>
    <t>5262171682538 RICKETTS 3871</t>
  </si>
  <si>
    <t>SOUTHWES  5262171682538 - P</t>
  </si>
  <si>
    <t>SOUTHWES  5262172877573 - P</t>
  </si>
  <si>
    <t>SOUTHWES  5262172874448 - P</t>
  </si>
  <si>
    <t>TR04164-CLIFTON, RONDA</t>
  </si>
  <si>
    <t>TR04061-RICKETTS, SHANE WIT</t>
  </si>
  <si>
    <t>TR03948D-JONES, DAVID WITNE</t>
  </si>
  <si>
    <t>TR04061-RICKETTS, SHANE</t>
  </si>
  <si>
    <t>TR04253-CLIFTON, RONDA</t>
  </si>
  <si>
    <t>TR03948-JONES, DAVID</t>
  </si>
  <si>
    <t>10000171268</t>
  </si>
  <si>
    <t>CORRECT OBJECT</t>
  </si>
  <si>
    <t>PV 030 TC030100601</t>
  </si>
  <si>
    <t>PV 030 TC030253502</t>
  </si>
  <si>
    <t>7458</t>
  </si>
  <si>
    <t>1036</t>
  </si>
  <si>
    <t>TR04098-SWANSON, ROLAND</t>
  </si>
  <si>
    <t>1037</t>
  </si>
  <si>
    <t>3483</t>
  </si>
  <si>
    <t>9377515</t>
  </si>
  <si>
    <t>MT GOV ONLINE TRNS</t>
  </si>
  <si>
    <t>9377516</t>
  </si>
  <si>
    <t>TR04258-KEMBERLING, MARK</t>
  </si>
  <si>
    <t>7129</t>
  </si>
  <si>
    <t>7377</t>
  </si>
  <si>
    <t>7151</t>
  </si>
  <si>
    <t>HENDERSON HYUNDAI - PO 7377</t>
  </si>
  <si>
    <t>3511</t>
  </si>
  <si>
    <t>SOUTHWES  5262136838071</t>
  </si>
  <si>
    <t>3412</t>
  </si>
  <si>
    <t>SOUTHWES  5262131001790</t>
  </si>
  <si>
    <t>3447</t>
  </si>
  <si>
    <t>SOUTHWES  5262131691839</t>
  </si>
  <si>
    <t>3473</t>
  </si>
  <si>
    <t>SOUTHWES  5262134574228</t>
  </si>
  <si>
    <t>3346</t>
  </si>
  <si>
    <t>SOUTHWES  5262124190948</t>
  </si>
  <si>
    <t>3349</t>
  </si>
  <si>
    <t>SOUTHWES  5262124796124</t>
  </si>
  <si>
    <t>3361</t>
  </si>
  <si>
    <t>SOUTHWES  5262124862318</t>
  </si>
  <si>
    <t>3332</t>
  </si>
  <si>
    <t>SOUTHWES  5262121877101</t>
  </si>
  <si>
    <t>3330</t>
  </si>
  <si>
    <t>SOUTHWES  5262122557945</t>
  </si>
  <si>
    <t>SOUTHWES  5262124188543</t>
  </si>
  <si>
    <t>3250</t>
  </si>
  <si>
    <t>SOUTHWES  5262124175083</t>
  </si>
  <si>
    <t>3340</t>
  </si>
  <si>
    <t>SOUTHWES  5262123751231</t>
  </si>
  <si>
    <t>3347</t>
  </si>
  <si>
    <t>SOUTHWES  5262124192309</t>
  </si>
  <si>
    <t>3574</t>
  </si>
  <si>
    <t>SOUTHWES  5262143262301</t>
  </si>
  <si>
    <t>3576</t>
  </si>
  <si>
    <t>SOUTHWES  5262143325737</t>
  </si>
  <si>
    <t>ALASKA A  0272176013811</t>
  </si>
  <si>
    <t>SOUTHWES  5262131008097</t>
  </si>
  <si>
    <t>3670</t>
  </si>
  <si>
    <t>SOUTHWES  5262154636668</t>
  </si>
  <si>
    <t>SOUTHWES  5262147380677</t>
  </si>
  <si>
    <t>3637</t>
  </si>
  <si>
    <t>SOUTHWES  5262148593316</t>
  </si>
  <si>
    <t>3602</t>
  </si>
  <si>
    <t>SOUTHWES  5262145951551</t>
  </si>
  <si>
    <t>3345</t>
  </si>
  <si>
    <t>SOUTHWES  5262146932809</t>
  </si>
  <si>
    <t>3820</t>
  </si>
  <si>
    <t>AMERICAN  00123605206150 -</t>
  </si>
  <si>
    <t>SOUTHWES  5262153455077</t>
  </si>
  <si>
    <t>3989</t>
  </si>
  <si>
    <t>5262182354141 KEMBERLING 39</t>
  </si>
  <si>
    <t>3928</t>
  </si>
  <si>
    <t>5262178501278 SMYTH 3928</t>
  </si>
  <si>
    <t>3941</t>
  </si>
  <si>
    <t>5262178499238 SCHULKE 3941</t>
  </si>
  <si>
    <t>3888</t>
  </si>
  <si>
    <t>AK 0272185935664 BLOCKER 38</t>
  </si>
  <si>
    <t>ALASKA A  0272185935664 - P</t>
  </si>
  <si>
    <t>TR04136-BOWEN, SHAUN</t>
  </si>
  <si>
    <t>TR04111-SCHULKE, ANDREW</t>
  </si>
  <si>
    <t>TR04110-MEADS, CARRIE</t>
  </si>
  <si>
    <t>TR04053-MAIHEN, CATHERINE</t>
  </si>
  <si>
    <t>4019</t>
  </si>
  <si>
    <t>5262186570827 BOWEN 4019</t>
  </si>
  <si>
    <t>TR04044-BOWEN, SHAUN</t>
  </si>
  <si>
    <t>4017</t>
  </si>
  <si>
    <t>5262186571669 KEMBERLING 40</t>
  </si>
  <si>
    <t>5262186310806 SCHULKE 3941</t>
  </si>
  <si>
    <t>5262186569959 KEMBERLING 40</t>
  </si>
  <si>
    <t>UN 01677529567103 BLOCKER 3</t>
  </si>
  <si>
    <t>TR04234-KEMBERLING, MARK</t>
  </si>
  <si>
    <t>TR04197-MEADS, CARRIE JO</t>
  </si>
  <si>
    <t>7624</t>
  </si>
  <si>
    <t>DISCOUNT-TIRE-CO NVL-1 - PO</t>
  </si>
  <si>
    <t>10000173351</t>
  </si>
  <si>
    <t>PVE 030 TC03019160A</t>
  </si>
  <si>
    <t>6740</t>
  </si>
  <si>
    <t>BA030130601</t>
  </si>
  <si>
    <t>330</t>
  </si>
  <si>
    <t>3802</t>
  </si>
  <si>
    <t>1038</t>
  </si>
  <si>
    <t>STAPLES - Purchase</t>
  </si>
  <si>
    <t>3801</t>
  </si>
  <si>
    <t>7044</t>
  </si>
  <si>
    <t>BA030100601</t>
  </si>
  <si>
    <t>7021</t>
  </si>
  <si>
    <t>OFFICEMAX CT IN#482280 - Pu</t>
  </si>
  <si>
    <t>TC030222502</t>
  </si>
  <si>
    <t>3810</t>
  </si>
  <si>
    <t>SOUTHWES  5262124875094</t>
  </si>
  <si>
    <t>SOUTHWES  5262126854694</t>
  </si>
  <si>
    <t>10000171397</t>
  </si>
  <si>
    <t>PV030TC030161602 LM TUCKR</t>
  </si>
  <si>
    <t>TC030253503</t>
  </si>
  <si>
    <t>SOUTHWES  5262136192951</t>
  </si>
  <si>
    <t>TC030010602</t>
  </si>
  <si>
    <t>SOUTHWES  5262164865938 - P</t>
  </si>
  <si>
    <t>TC030344502</t>
  </si>
  <si>
    <t>SOUTHWES  5262157180152</t>
  </si>
  <si>
    <t>TC030130602</t>
  </si>
  <si>
    <t>SOUTHWES  5262403676170 - P</t>
  </si>
  <si>
    <t>SOUTHWES  5262401424432 - P</t>
  </si>
  <si>
    <t>TC030069602</t>
  </si>
  <si>
    <t>SOUTHWES  5262185698415 - P</t>
  </si>
  <si>
    <t>TC030191602</t>
  </si>
  <si>
    <t>SOUTHWES 5262420285284 - BY</t>
  </si>
  <si>
    <t>TC030161602</t>
  </si>
  <si>
    <t>SOUTHWES  5262404776812 - C</t>
  </si>
  <si>
    <t>SOUTHWES  5262404736894 - P</t>
  </si>
  <si>
    <t>SOUTHWES  5262411355007 - P</t>
  </si>
  <si>
    <t>SOUTHWES  5262408018020 - P</t>
  </si>
  <si>
    <t>SOUTHWES  5262401424432 - C</t>
  </si>
  <si>
    <t>SOUTHWES  5262406974067 - P</t>
  </si>
  <si>
    <t>SOUTHWES  5262404722148 - P</t>
  </si>
  <si>
    <t>SOUTHWES  5262411355007 - C</t>
  </si>
  <si>
    <t>SOUTHWES  5262409689686 - P</t>
  </si>
  <si>
    <t>AMERICAN  00177774411964 -</t>
  </si>
  <si>
    <t>BA030222601</t>
  </si>
  <si>
    <t>STAPLES - PO 2016-049 CC</t>
  </si>
  <si>
    <t>STAPLES - PO 2016-050 LV</t>
  </si>
  <si>
    <t>BA030191601</t>
  </si>
  <si>
    <t>OFFICEMAX CT IN#336461 - Pu</t>
  </si>
  <si>
    <t>BA030253501</t>
  </si>
  <si>
    <t>7043</t>
  </si>
  <si>
    <t>OFFICEMAX CT IN#221288</t>
  </si>
  <si>
    <t>BA030222501</t>
  </si>
  <si>
    <t>10000162159</t>
  </si>
  <si>
    <t>PV030BA030314501</t>
  </si>
  <si>
    <t>BA030314501</t>
  </si>
  <si>
    <t>OFFICEMAX CT IN#872480</t>
  </si>
  <si>
    <t>10000160997</t>
  </si>
  <si>
    <t>PV030BA030253501-OFFICMAX</t>
  </si>
  <si>
    <t>PV030BA030253501</t>
  </si>
  <si>
    <t>BA030069601</t>
  </si>
  <si>
    <t>OFFICEMAX CT IN#175823 - Pu</t>
  </si>
  <si>
    <t>BA030041601</t>
  </si>
  <si>
    <t>OFFICEMAX CT IN#002375 - Pu</t>
  </si>
  <si>
    <t>STAPLES - Credit</t>
  </si>
  <si>
    <t>PV030BA030314501-OFFICEMX</t>
  </si>
  <si>
    <t>10000170202</t>
  </si>
  <si>
    <t>7027</t>
  </si>
  <si>
    <t>PV030BA030161601-STAPLES</t>
  </si>
  <si>
    <t>PV030BA030161601</t>
  </si>
  <si>
    <t>10000170201</t>
  </si>
  <si>
    <t>PV030BA030130601-STAPLES</t>
  </si>
  <si>
    <t>PV030BA030130601</t>
  </si>
  <si>
    <t>BA030161601</t>
  </si>
  <si>
    <t>OFFICEMAX CT IN#085599 - Pu</t>
  </si>
  <si>
    <t>3900</t>
  </si>
  <si>
    <t>1039</t>
  </si>
  <si>
    <t>OFFICEMAX CT IN#878847</t>
  </si>
  <si>
    <t>CK# 19279 OAGRF AMRQST FORBES</t>
  </si>
  <si>
    <t>PV030TC030161602</t>
  </si>
  <si>
    <t>SOUTHWES  5262136241085</t>
  </si>
  <si>
    <t>TC030314502</t>
  </si>
  <si>
    <t>SOUTHWES  5262151169671</t>
  </si>
  <si>
    <t>TC030283502</t>
  </si>
  <si>
    <t>SOUTHWES  5262143848216</t>
  </si>
  <si>
    <t>SOUTHWES  5262141616646</t>
  </si>
  <si>
    <t>SOUTHWES  5262137701301</t>
  </si>
  <si>
    <t>SOUTHWES  5262139436226</t>
  </si>
  <si>
    <t>SOUTHWES  5262143847107</t>
  </si>
  <si>
    <t>SOUTHWES  5262142911292</t>
  </si>
  <si>
    <t>SOUTHWES  5262137700419</t>
  </si>
  <si>
    <t>00008098786</t>
  </si>
  <si>
    <t>CK# 19064 OAG RESTI FUND EXPO</t>
  </si>
  <si>
    <t>SOUTHWES  5262166888546 - P</t>
  </si>
  <si>
    <t>SOUTHWES  5262166886012 - P</t>
  </si>
  <si>
    <t>SOUTHWES  5262156090891</t>
  </si>
  <si>
    <t>SOUTHWES  5262154941220</t>
  </si>
  <si>
    <t>SOUTHWES  5262159691326</t>
  </si>
  <si>
    <t>SOUTHWES  5262196591905 - P</t>
  </si>
  <si>
    <t>SOUTHWES  5262177223468 - P</t>
  </si>
  <si>
    <t>SOUTHWES 5262420285284 - SF</t>
  </si>
  <si>
    <t>SOUTHWES 5262411348212 - JG</t>
  </si>
  <si>
    <t>AMERICAN  00177756113861 -</t>
  </si>
  <si>
    <t>SOUTHWES  5262411348212 - P</t>
  </si>
  <si>
    <t>10000170203</t>
  </si>
  <si>
    <t>CR 030 00008135301</t>
  </si>
  <si>
    <t>7000</t>
  </si>
  <si>
    <t>1040</t>
  </si>
  <si>
    <t>18</t>
  </si>
  <si>
    <t>3414</t>
  </si>
  <si>
    <t>1658813</t>
  </si>
  <si>
    <t>SOUTHWES  5262130003420</t>
  </si>
  <si>
    <t>3415</t>
  </si>
  <si>
    <t>SOUTHWES  5262130001023</t>
  </si>
  <si>
    <t>3490</t>
  </si>
  <si>
    <t>SOUTHWES  5262134721038</t>
  </si>
  <si>
    <t>3413</t>
  </si>
  <si>
    <t>SOUTHWES  5262130061259</t>
  </si>
  <si>
    <t>SOUTHWES  5262128495458</t>
  </si>
  <si>
    <t>SOUTHWES  5262128737526</t>
  </si>
  <si>
    <t>SOUTHWES  5262128496889</t>
  </si>
  <si>
    <t>3709</t>
  </si>
  <si>
    <t>1658814</t>
  </si>
  <si>
    <t>EB DRIVING CHANGE CON</t>
  </si>
  <si>
    <t>7050</t>
  </si>
  <si>
    <t>27</t>
  </si>
  <si>
    <t>3625</t>
  </si>
  <si>
    <t>1673814</t>
  </si>
  <si>
    <t>WVIPAY.COM</t>
  </si>
  <si>
    <t>10000173997</t>
  </si>
  <si>
    <t>7070</t>
  </si>
  <si>
    <t>1683315</t>
  </si>
  <si>
    <t>PV 030 TC030130601</t>
  </si>
  <si>
    <t>TR03976-GREY, LISA</t>
  </si>
  <si>
    <t>1658815</t>
  </si>
  <si>
    <t>TR04211-TANAKA, DEBBIE</t>
  </si>
  <si>
    <t>TR04210-GREB, ELIZABETH</t>
  </si>
  <si>
    <t>TR04202-GREB, ELIZABETH</t>
  </si>
  <si>
    <t>TR04141-GREY, LISA</t>
  </si>
  <si>
    <t>TR04158-GREY, LISA</t>
  </si>
  <si>
    <t>3976</t>
  </si>
  <si>
    <t>TR04047-TANAKA, DEBBIE</t>
  </si>
  <si>
    <t>TR04048-TANAKA, DEBBIE</t>
  </si>
  <si>
    <t>TR04045-VOLKOV, LESLEY</t>
  </si>
  <si>
    <t>TR04071-GREB, ELIZABETH</t>
  </si>
  <si>
    <t>5262182290798 GREY 3976</t>
  </si>
  <si>
    <t>3975</t>
  </si>
  <si>
    <t>5262182241605 VOLKOV 3975</t>
  </si>
  <si>
    <t>3977</t>
  </si>
  <si>
    <t>5262182237075 TANAKA 3977</t>
  </si>
  <si>
    <t>16</t>
  </si>
  <si>
    <t>3894</t>
  </si>
  <si>
    <t>1658910</t>
  </si>
  <si>
    <t>SOUTHWES  5262174314632 - P</t>
  </si>
  <si>
    <t>3844</t>
  </si>
  <si>
    <t>SOUTHWES  5262169149051 - P</t>
  </si>
  <si>
    <t>3599</t>
  </si>
  <si>
    <t>DELTA     0062322130111</t>
  </si>
  <si>
    <t>3741</t>
  </si>
  <si>
    <t>SOUTHWES  5262158328167</t>
  </si>
  <si>
    <t>3551</t>
  </si>
  <si>
    <t>DELTA     00621994056342</t>
  </si>
  <si>
    <t>3689</t>
  </si>
  <si>
    <t>SOUTHWES  5262153150953</t>
  </si>
  <si>
    <t>3690</t>
  </si>
  <si>
    <t>SOUTHWES  5262153166246</t>
  </si>
  <si>
    <t>3691</t>
  </si>
  <si>
    <t>SOUTHWES  5262153155226</t>
  </si>
  <si>
    <t>3688</t>
  </si>
  <si>
    <t>SOUTHWES  5262153166982</t>
  </si>
  <si>
    <t>3508</t>
  </si>
  <si>
    <t>SOUTHWES  5262143867052</t>
  </si>
  <si>
    <t>DELTA     00623225358464</t>
  </si>
  <si>
    <t>DELTA     00623201866652</t>
  </si>
  <si>
    <t>DELTA     00623221301113</t>
  </si>
  <si>
    <t>SOUTHWES  5262136523648</t>
  </si>
  <si>
    <t>SOUTHWES  5262134752325</t>
  </si>
  <si>
    <t>SOUTHWES  5262134719193</t>
  </si>
  <si>
    <t>1041</t>
  </si>
  <si>
    <t>7217</t>
  </si>
  <si>
    <t>STAPLES DIRECT - PO 7217</t>
  </si>
  <si>
    <t>4126</t>
  </si>
  <si>
    <t>NAAG -  Reg Cafferata TR 04</t>
  </si>
  <si>
    <t>TR04126-CAFFERATA, PATTY</t>
  </si>
  <si>
    <t>3563</t>
  </si>
  <si>
    <t>SOUTHWES  5262144939027</t>
  </si>
  <si>
    <t>3512</t>
  </si>
  <si>
    <t>SOUTHWES  5262137704075</t>
  </si>
  <si>
    <t>SOUTHWES  5262139922654</t>
  </si>
  <si>
    <t>3755</t>
  </si>
  <si>
    <t>AMERICAN  00123593442420</t>
  </si>
  <si>
    <t>1042</t>
  </si>
  <si>
    <t>15</t>
  </si>
  <si>
    <t>3351</t>
  </si>
  <si>
    <t>SOUTHWES  5262123705701</t>
  </si>
  <si>
    <t>17</t>
  </si>
  <si>
    <t>3501</t>
  </si>
  <si>
    <t>SOUTHWES  5262136525473</t>
  </si>
  <si>
    <t>3594</t>
  </si>
  <si>
    <t>SOUTHWES  5262145916999</t>
  </si>
  <si>
    <t>19</t>
  </si>
  <si>
    <t>3828</t>
  </si>
  <si>
    <t>SOUTHWES  5262166958393 - P</t>
  </si>
  <si>
    <t>3868</t>
  </si>
  <si>
    <t>SOUTHWES  5262171652316 - P</t>
  </si>
  <si>
    <t>3914</t>
  </si>
  <si>
    <t>JET  27921453990574 GUTMAN</t>
  </si>
  <si>
    <t>4003</t>
  </si>
  <si>
    <t>5262184623847 GUTMAN 4003</t>
  </si>
  <si>
    <t>AM  00123627475330 GUTMAN 3</t>
  </si>
  <si>
    <t>TR03914-GUTMAN, JOELLE</t>
  </si>
  <si>
    <t>TR04100-GUTMAN, JOELLE</t>
  </si>
  <si>
    <t>TR04099-GUTMAN, JOELLE</t>
  </si>
  <si>
    <t>4259</t>
  </si>
  <si>
    <t>TR04259-BEST WESTERN GOLD C</t>
  </si>
  <si>
    <t>6733</t>
  </si>
  <si>
    <t>PINMART, INC</t>
  </si>
  <si>
    <t>6812</t>
  </si>
  <si>
    <t>PAYPAL  SAFENESTTEM</t>
  </si>
  <si>
    <t>6823</t>
  </si>
  <si>
    <t>3695</t>
  </si>
  <si>
    <t>TAHOE SAFE ALLIANCE</t>
  </si>
  <si>
    <t>1043</t>
  </si>
  <si>
    <t>14</t>
  </si>
  <si>
    <t>7601</t>
  </si>
  <si>
    <t>NAAG - Purchase Reg Swanson</t>
  </si>
  <si>
    <t>TR04068-GOVER, THOM</t>
  </si>
  <si>
    <t>TR04162-GOVER, THOM</t>
  </si>
  <si>
    <t>TR04161-SCHULZE, VICTOR</t>
  </si>
  <si>
    <t>TR04218-SWANSON, ROLAND</t>
  </si>
  <si>
    <t>TR04129-DAVIS, TALOVA</t>
  </si>
  <si>
    <t>TR04128-HIGHT, ROBERT</t>
  </si>
  <si>
    <t>7353</t>
  </si>
  <si>
    <t>BRICKHOUSE ELECTRON - PO 73</t>
  </si>
  <si>
    <t>7352</t>
  </si>
  <si>
    <t>Amazon.com - PO 7352</t>
  </si>
  <si>
    <t>7350</t>
  </si>
  <si>
    <t>BestBuyCom783456108384 - PO</t>
  </si>
  <si>
    <t>7351</t>
  </si>
  <si>
    <t>WALMART.COM - PO 7351</t>
  </si>
  <si>
    <t>7287</t>
  </si>
  <si>
    <t>REI MATTHEW BENDER &amp;CO - PO</t>
  </si>
  <si>
    <t>TR04078-PROCTER, HEATHER</t>
  </si>
  <si>
    <t>7154</t>
  </si>
  <si>
    <t>GLOCK PROFESSIONAL INC - PO</t>
  </si>
  <si>
    <t>7160</t>
  </si>
  <si>
    <t>LAW ENFORCEMENT TARGET - Pu</t>
  </si>
  <si>
    <t>7173</t>
  </si>
  <si>
    <t>7170</t>
  </si>
  <si>
    <t>FULL SOURCE LLC - PO 7173</t>
  </si>
  <si>
    <t>7286</t>
  </si>
  <si>
    <t>Amazon.com - PO 7286</t>
  </si>
  <si>
    <t>340</t>
  </si>
  <si>
    <t>9005</t>
  </si>
  <si>
    <t>1045</t>
  </si>
  <si>
    <t>NMS00115</t>
  </si>
  <si>
    <t>9006</t>
  </si>
  <si>
    <t>TR04130C-BAKAR, TODD WITNES</t>
  </si>
  <si>
    <t>TR04119-KRUMMEL, RYAN WITNE</t>
  </si>
  <si>
    <t>TR04085-CALVERT, SHELLY</t>
  </si>
  <si>
    <t>TR04084-BRUNZLICK, ROLLIE</t>
  </si>
  <si>
    <t>3892</t>
  </si>
  <si>
    <t>5262174322847 NAH 3892</t>
  </si>
  <si>
    <t>3872</t>
  </si>
  <si>
    <t>SOUTHWES  5262172917692 - C</t>
  </si>
  <si>
    <t>SOUTHWES  5262172915853 - P</t>
  </si>
  <si>
    <t>3819</t>
  </si>
  <si>
    <t>SOUTHWES  5262169733199 - P</t>
  </si>
  <si>
    <t>SOUTHWES  5262172917692 - P</t>
  </si>
  <si>
    <t>SOUTHWES  5262174322847 - P</t>
  </si>
  <si>
    <t>3890</t>
  </si>
  <si>
    <t>SOUTHWES  5262174210338 - P</t>
  </si>
  <si>
    <t>3912</t>
  </si>
  <si>
    <t>SOUTHWES  5262175349724 - P</t>
  </si>
  <si>
    <t>SOUTHWES  5262172915853 - C</t>
  </si>
  <si>
    <t>SOUTHWES  5262165707687 - P</t>
  </si>
  <si>
    <t>SOUTHWES  5262164471360 - P</t>
  </si>
  <si>
    <t>SOUTHWES  5262166083657 - P</t>
  </si>
  <si>
    <t>3752</t>
  </si>
  <si>
    <t>WESTJET  883821116824400</t>
  </si>
  <si>
    <t>WESTJET  883821116825391</t>
  </si>
  <si>
    <t>WESTJET  883821116823792</t>
  </si>
  <si>
    <t>WESTJET  883821116815160</t>
  </si>
  <si>
    <t>SOUTHWES  5262159224088</t>
  </si>
  <si>
    <t>INTERNATIONAL TRANSACTION</t>
  </si>
  <si>
    <t>WESTJET  883821117791402</t>
  </si>
  <si>
    <t>3564</t>
  </si>
  <si>
    <t>SOUTHWES  5262142279042</t>
  </si>
  <si>
    <t>9004</t>
  </si>
  <si>
    <t>3498</t>
  </si>
  <si>
    <t>SOUTHWES  5262135638925</t>
  </si>
  <si>
    <t>THECARCOVER.COM - PO 7370</t>
  </si>
  <si>
    <t>715</t>
  </si>
  <si>
    <t>1348</t>
  </si>
  <si>
    <t>7028</t>
  </si>
  <si>
    <t>E-DEPOSITIONS.COM - Purchas</t>
  </si>
  <si>
    <t>3309</t>
  </si>
  <si>
    <t>SOUTHWES  5262121895517</t>
  </si>
  <si>
    <t>3273</t>
  </si>
  <si>
    <t>SOUTHWES  5262121877940</t>
  </si>
  <si>
    <t>3366</t>
  </si>
  <si>
    <t>SOUTHWES  5262125760835</t>
  </si>
  <si>
    <t>3410</t>
  </si>
  <si>
    <t>SOUTHWES  5262128266973</t>
  </si>
  <si>
    <t>7479</t>
  </si>
  <si>
    <t>COURTS/USDC-NV - PO 7479</t>
  </si>
  <si>
    <t>7495</t>
  </si>
  <si>
    <t>COURTCALL     #7602133 - PO</t>
  </si>
  <si>
    <t>3667</t>
  </si>
  <si>
    <t>SOUTHWES  5262153749127</t>
  </si>
  <si>
    <t>3736</t>
  </si>
  <si>
    <t>SOUTHWES  5262158331627</t>
  </si>
  <si>
    <t>3730</t>
  </si>
  <si>
    <t>SOUTHWES  5262157938214</t>
  </si>
  <si>
    <t>3718</t>
  </si>
  <si>
    <t>SOUTHWES  5262155217822</t>
  </si>
  <si>
    <t>3715</t>
  </si>
  <si>
    <t>SOUTHWES  5262154374800</t>
  </si>
  <si>
    <t>3769</t>
  </si>
  <si>
    <t>SOUTHWES  5262160882027</t>
  </si>
  <si>
    <t>3773</t>
  </si>
  <si>
    <t>SOUTHWES  5262161387960</t>
  </si>
  <si>
    <t>3772</t>
  </si>
  <si>
    <t>SOUTHWES  5262161388716</t>
  </si>
  <si>
    <t>3716</t>
  </si>
  <si>
    <t>SOUTHWES  5262154687033</t>
  </si>
  <si>
    <t>3724</t>
  </si>
  <si>
    <t>SOUTHWES  5262156406814</t>
  </si>
  <si>
    <t>3682</t>
  </si>
  <si>
    <t>AMERICAN  00176900908133</t>
  </si>
  <si>
    <t>EXPEDIA 1119652551040</t>
  </si>
  <si>
    <t>EXPEDIA 1119595477029</t>
  </si>
  <si>
    <t>EXPEDIA 1119596417202</t>
  </si>
  <si>
    <t>AMERICAN  00176903236635</t>
  </si>
  <si>
    <t>SOUTHWES  5262151470571</t>
  </si>
  <si>
    <t>3680</t>
  </si>
  <si>
    <t>SOUTHWES  5262152875126</t>
  </si>
  <si>
    <t>3600</t>
  </si>
  <si>
    <t>SOUTHWES  5262145593498</t>
  </si>
  <si>
    <t>DELTA     00676900856774</t>
  </si>
  <si>
    <t>3568</t>
  </si>
  <si>
    <t>SOUTHWES  5262142913279</t>
  </si>
  <si>
    <t>3571</t>
  </si>
  <si>
    <t>SOUTHWES  5262143241907</t>
  </si>
  <si>
    <t>3529</t>
  </si>
  <si>
    <t>SOUTHWES  5262138687111</t>
  </si>
  <si>
    <t>3593</t>
  </si>
  <si>
    <t>SOUTHWES  5262144815738</t>
  </si>
  <si>
    <t>3583</t>
  </si>
  <si>
    <t>SOUTHWES  5262145169507</t>
  </si>
  <si>
    <t>3352</t>
  </si>
  <si>
    <t>SOUTHWES  5262129658075</t>
  </si>
  <si>
    <t>3432</t>
  </si>
  <si>
    <t>SOUTHWES  5262130359413</t>
  </si>
  <si>
    <t>7195</t>
  </si>
  <si>
    <t>11911-614 PO 7195 CC</t>
  </si>
  <si>
    <t>7183</t>
  </si>
  <si>
    <t>7184</t>
  </si>
  <si>
    <t>PO 7184 Prolaw 11805-4111 C</t>
  </si>
  <si>
    <t>7187</t>
  </si>
  <si>
    <t>PO 7187 Prolaw 11805-4113 C</t>
  </si>
  <si>
    <t>7185</t>
  </si>
  <si>
    <t>COURTS/USDC-NV - PO 7185</t>
  </si>
  <si>
    <t>7190</t>
  </si>
  <si>
    <t>COURTS/USDC-NV - PO 7190</t>
  </si>
  <si>
    <t>7086</t>
  </si>
  <si>
    <t>7122</t>
  </si>
  <si>
    <t>7090</t>
  </si>
  <si>
    <t>7392</t>
  </si>
  <si>
    <t>COURTS/USDC-NV - PO 7392</t>
  </si>
  <si>
    <t>7279</t>
  </si>
  <si>
    <t>OFFICEMAX/OFFICEDEPOT6 - PO</t>
  </si>
  <si>
    <t>7280</t>
  </si>
  <si>
    <t>COURTS/USDC-NV - PO 7280</t>
  </si>
  <si>
    <t>7262</t>
  </si>
  <si>
    <t>COURTCALL     #7475803 - PO</t>
  </si>
  <si>
    <t>7273</t>
  </si>
  <si>
    <t>COURTCALL     #7481193 - PO</t>
  </si>
  <si>
    <t>6536</t>
  </si>
  <si>
    <t>6736</t>
  </si>
  <si>
    <t>COURTCALL     #7136272</t>
  </si>
  <si>
    <t>6761</t>
  </si>
  <si>
    <t>COURTCALL     #7162557</t>
  </si>
  <si>
    <t>6709</t>
  </si>
  <si>
    <t>6711</t>
  </si>
  <si>
    <t>6716</t>
  </si>
  <si>
    <t>6629</t>
  </si>
  <si>
    <t>6848</t>
  </si>
  <si>
    <t>COURTCALL     #7213051</t>
  </si>
  <si>
    <t>6824</t>
  </si>
  <si>
    <t>6834</t>
  </si>
  <si>
    <t>6813</t>
  </si>
  <si>
    <t>6944</t>
  </si>
  <si>
    <t>6942</t>
  </si>
  <si>
    <t>TR04157-RICHARDS, SHANNON</t>
  </si>
  <si>
    <t>TR04120-KATAFIAS, NANCY</t>
  </si>
  <si>
    <t>TR04112-TARTAKOVSKY, JOSEPH</t>
  </si>
  <si>
    <t>TR04150-RICHARDS, SHANNON</t>
  </si>
  <si>
    <t>TR04121-KATAFIAS, NANCY</t>
  </si>
  <si>
    <t>TR04091-HAAR, THERESA</t>
  </si>
  <si>
    <t>TR04054-KATAFIAS, NANCY</t>
  </si>
  <si>
    <t>TR04074-LESLIE, CLARK</t>
  </si>
  <si>
    <t>4032</t>
  </si>
  <si>
    <t>TR04032-KATAFIAS, NANCY</t>
  </si>
  <si>
    <t>TR04104-KATAFIAS, NANCY</t>
  </si>
  <si>
    <t>TR04069-KATAFIAS, NANCY</t>
  </si>
  <si>
    <t>TR04070-KATAFIAS, NANCY</t>
  </si>
  <si>
    <t>TR04052-KATAFIAS, NANCY</t>
  </si>
  <si>
    <t>4291</t>
  </si>
  <si>
    <t>KATAFIAS TR04291</t>
  </si>
  <si>
    <t>TR04291-KATAFIAS, NANCY</t>
  </si>
  <si>
    <t>TR04264-BANNISTER, ROBERT W</t>
  </si>
  <si>
    <t>TR04294-BANNISTER, ROBERT</t>
  </si>
  <si>
    <t>TR04274-KATAFIAS, NANCY</t>
  </si>
  <si>
    <t>TR04275-KATAFIAS, NANCY</t>
  </si>
  <si>
    <t>TR04229-PERDOMO, RICK</t>
  </si>
  <si>
    <t>TR04251-SLABAUGH, JULIE</t>
  </si>
  <si>
    <t>TR04224-KATAFIAS, NANCY</t>
  </si>
  <si>
    <t>TR04249-KATAFIAS, NANCY</t>
  </si>
  <si>
    <t>TR04241-KATAFIAS, NANCY</t>
  </si>
  <si>
    <t>7574</t>
  </si>
  <si>
    <t>COURTS/USDC-NV - PO 7574</t>
  </si>
  <si>
    <t>3491</t>
  </si>
  <si>
    <t>SOUTHWES  5262135887522</t>
  </si>
  <si>
    <t>3431</t>
  </si>
  <si>
    <t>SOUTHWES  5262130389595</t>
  </si>
  <si>
    <t>3420</t>
  </si>
  <si>
    <t>SOUTHWES  5262128763806</t>
  </si>
  <si>
    <t>3417</t>
  </si>
  <si>
    <t>SOUTHWES  5262129056787</t>
  </si>
  <si>
    <t>3927</t>
  </si>
  <si>
    <t>5262178275421 RICHARDS 3927</t>
  </si>
  <si>
    <t>3951</t>
  </si>
  <si>
    <t>5262178600425 KATAFIAS 3951</t>
  </si>
  <si>
    <t>3988</t>
  </si>
  <si>
    <t>5262182338853 HASTINGS 3988</t>
  </si>
  <si>
    <t>3938</t>
  </si>
  <si>
    <t>5262178324150 KATAFIAS 3938</t>
  </si>
  <si>
    <t>3963</t>
  </si>
  <si>
    <t>5262179987134 PERDOMO 3963</t>
  </si>
  <si>
    <t>3980</t>
  </si>
  <si>
    <t>52621818177102 KATAFIAS 398</t>
  </si>
  <si>
    <t>3981</t>
  </si>
  <si>
    <t>5262181877847 KATAFIAS 3981</t>
  </si>
  <si>
    <t>4001</t>
  </si>
  <si>
    <t>5262183575066 KATAFIAS 4001</t>
  </si>
  <si>
    <t>3891</t>
  </si>
  <si>
    <t>5262179618920 KATAFIAS 3891</t>
  </si>
  <si>
    <t>5262183505105 KATAFIAS 3980</t>
  </si>
  <si>
    <t>3984</t>
  </si>
  <si>
    <t>5262182264957 SLABAUGH 3984</t>
  </si>
  <si>
    <t>3875</t>
  </si>
  <si>
    <t>SOUTHWES  5262172050740 - P</t>
  </si>
  <si>
    <t>3850</t>
  </si>
  <si>
    <t>SOUTHWES  5262169466861 - P</t>
  </si>
  <si>
    <t>3859</t>
  </si>
  <si>
    <t>SOUTHWES  5262170813653 - P</t>
  </si>
  <si>
    <t>3902</t>
  </si>
  <si>
    <t>SOUTHWES  5262175656785 - P</t>
  </si>
  <si>
    <t>3849</t>
  </si>
  <si>
    <t>SOUTHWES  5262169468277 - P</t>
  </si>
  <si>
    <t>3841</t>
  </si>
  <si>
    <t>SOUTHWES  5262168133751 - P</t>
  </si>
  <si>
    <t>3895</t>
  </si>
  <si>
    <t>UNITED    01624777588755 -</t>
  </si>
  <si>
    <t>3862</t>
  </si>
  <si>
    <t>SOUTHWES  5262170817981 - P</t>
  </si>
  <si>
    <t>3848</t>
  </si>
  <si>
    <t>SOUTHWES  5262169468803 - P</t>
  </si>
  <si>
    <t>SOUTHWES  5262174158893 - P</t>
  </si>
  <si>
    <t>SOUTHWES  5262175698411 - P</t>
  </si>
  <si>
    <t>3803</t>
  </si>
  <si>
    <t>SOUTHWES  5262163419805 - P</t>
  </si>
  <si>
    <t>3785</t>
  </si>
  <si>
    <t>SOUTHWES  5262162748497 - P</t>
  </si>
  <si>
    <t>3830</t>
  </si>
  <si>
    <t>SOUTHWES  5262166919930 - P</t>
  </si>
  <si>
    <t>3831</t>
  </si>
  <si>
    <t>SOUTHWES  5262166911313 - P</t>
  </si>
  <si>
    <t>3776</t>
  </si>
  <si>
    <t>SOUTHWES  5262163075723 - C</t>
  </si>
  <si>
    <t>SOUTHWES  5262161980336 - P</t>
  </si>
  <si>
    <t>SOUTHWES  5262123760764</t>
  </si>
  <si>
    <t>3312</t>
  </si>
  <si>
    <t>SOUTHWES  5262121906727</t>
  </si>
  <si>
    <t>3353</t>
  </si>
  <si>
    <t>SOUTHWES  5262123753340</t>
  </si>
  <si>
    <t>Budget
Account</t>
  </si>
  <si>
    <t>Agency
No.</t>
  </si>
  <si>
    <t>Budget Account
Description</t>
  </si>
  <si>
    <t>GL</t>
  </si>
  <si>
    <t>GL Description</t>
  </si>
  <si>
    <t>FY2016
Revenue Actuals</t>
  </si>
  <si>
    <t>Fund Type</t>
  </si>
  <si>
    <t>Funding
% of Total</t>
  </si>
  <si>
    <t>Rebate Goes To:</t>
  </si>
  <si>
    <t>APPROPRIATION CONTROL</t>
  </si>
  <si>
    <t>General Fund</t>
  </si>
  <si>
    <t>GENERAL FUND</t>
  </si>
  <si>
    <t>REVERSIONS</t>
  </si>
  <si>
    <t>Reversion</t>
  </si>
  <si>
    <t>↓</t>
  </si>
  <si>
    <t>Other Funds</t>
  </si>
  <si>
    <t>AG - EXTRADITION COORDINATOR</t>
  </si>
  <si>
    <t>RECOVERIES</t>
  </si>
  <si>
    <t>AGENCY</t>
  </si>
  <si>
    <t>Client ID</t>
  </si>
  <si>
    <t>Billing Type</t>
  </si>
  <si>
    <t>Type</t>
  </si>
  <si>
    <t>Company #</t>
  </si>
  <si>
    <t>Name</t>
  </si>
  <si>
    <t>STATE OF NEVADA--PURCHASE CARD</t>
  </si>
  <si>
    <t>Corporate</t>
  </si>
  <si>
    <t>CPB</t>
  </si>
  <si>
    <t>030-ATTORNEY GENERAL</t>
  </si>
  <si>
    <t>0322</t>
  </si>
  <si>
    <t>STATE OF NEVADA--TRAVEL CARD</t>
  </si>
  <si>
    <t>CTA</t>
  </si>
  <si>
    <t>7594</t>
  </si>
  <si>
    <t>STATE OF NEVADA--CORP COMBINED</t>
  </si>
  <si>
    <t>Individual</t>
  </si>
  <si>
    <t>ICL</t>
  </si>
  <si>
    <t>9848</t>
  </si>
  <si>
    <t xml:space="preserve"> </t>
  </si>
  <si>
    <t>AG - ADMINISTRATIVE FUND</t>
  </si>
  <si>
    <t>BALANCE FORWARD FROM PREVIOUS YEAR</t>
  </si>
  <si>
    <t>BALANCE FORWARD TO NEW YEAR</t>
  </si>
  <si>
    <t>CARRY FORWARD ADJUSTMENT FOR PRIOR YR</t>
  </si>
  <si>
    <t>FEDERAL AID</t>
  </si>
  <si>
    <t>DOT EQUITABLE DISTRIBUTION</t>
  </si>
  <si>
    <t>DISTRICT COURT ASSESSMENT FEES</t>
  </si>
  <si>
    <t>AGCAP CHARGEABLE RECEIPTS</t>
  </si>
  <si>
    <t>BOARD AND COMMISSION BILLINGS</t>
  </si>
  <si>
    <t>PENALTIES</t>
  </si>
  <si>
    <t>FINES</t>
  </si>
  <si>
    <t>GIFTS AND DONATIONS</t>
  </si>
  <si>
    <t>MISCELLANEOUS REVENUE</t>
  </si>
  <si>
    <t>SETTLEMENT INCOME</t>
  </si>
  <si>
    <t>REIMBURSEMENT OF EXPENSES</t>
  </si>
  <si>
    <t>TRANS FROM TRANSPORTATION</t>
  </si>
  <si>
    <t>TRANS FROM SECRETARY OF STATE</t>
  </si>
  <si>
    <t>TRANSFER FROM TREASURER</t>
  </si>
  <si>
    <t>TRANS FROM ALCOHOL &amp; DRUB ABUSE</t>
  </si>
  <si>
    <t>1030 Total</t>
  </si>
  <si>
    <t>AG - SPECIAL LITIGATION FUND</t>
  </si>
  <si>
    <t>FEDERAL FUNDS FROM PREVIOUS YEAR</t>
  </si>
  <si>
    <t>FEDERAL FUNDS TO NEW YEAR</t>
  </si>
  <si>
    <t>TRANSFER FROM PUBLIC WORKS BOARD</t>
  </si>
  <si>
    <t>1031 Total</t>
  </si>
  <si>
    <t>AG - WORKERS' COMP FRAUD</t>
  </si>
  <si>
    <t>TRANS FROM INDUS RELATIONS</t>
  </si>
  <si>
    <t>TRANS FROM INSURANCE DIVISION</t>
  </si>
  <si>
    <t>1033 Total</t>
  </si>
  <si>
    <t>AG - CRIME PREVENTION</t>
  </si>
  <si>
    <t>LICENSE PLATE CHARGE</t>
  </si>
  <si>
    <t>CIVIL PENALTIES OLDER VICTIMS</t>
  </si>
  <si>
    <t>1036 Total</t>
  </si>
  <si>
    <t>AG - MEDICAID FRAUD</t>
  </si>
  <si>
    <t>FED TITLE XIX RECEIPTS</t>
  </si>
  <si>
    <t>1037 Total</t>
  </si>
  <si>
    <t>AG - CONSUMER ADVOCATE</t>
  </si>
  <si>
    <t>REGULATORY ASSESSMENTS</t>
  </si>
  <si>
    <t>1038 Total</t>
  </si>
  <si>
    <t>AG - GRANTS UNIT</t>
  </si>
  <si>
    <t>VAWA STOP GRANT</t>
  </si>
  <si>
    <t>VAWA GTEAP GRANT</t>
  </si>
  <si>
    <t>SAKI GRANT</t>
  </si>
  <si>
    <t>VAWA SASP GRANT</t>
  </si>
  <si>
    <t>VAWA RURAL GRANT</t>
  </si>
  <si>
    <t>SMART GRANT</t>
  </si>
  <si>
    <t>TRANS FROM DPS CRIMINAL JUSTICE</t>
  </si>
  <si>
    <t>1040 Total</t>
  </si>
  <si>
    <t>AG - COUNCIL FOR PROSECUTING ATTORNEYS</t>
  </si>
  <si>
    <t>REGISTRATION FEES</t>
  </si>
  <si>
    <t>COURT ASSESSMENT</t>
  </si>
  <si>
    <t>1041 Total</t>
  </si>
  <si>
    <t>AG - VICTIMS OF DOMESTIC VIOLENCE</t>
  </si>
  <si>
    <t>CHARGES FOR SERVICES</t>
  </si>
  <si>
    <t>1042 Total</t>
  </si>
  <si>
    <t>AG - FORFEITURE</t>
  </si>
  <si>
    <t>RECOVERY FEES</t>
  </si>
  <si>
    <t>1043 Total</t>
  </si>
  <si>
    <t>AG - NATIONAL SETTLEMENT ADMINISTRATION</t>
  </si>
  <si>
    <t>TREASURER'S INTEREST DISTRIB</t>
  </si>
  <si>
    <t>1045 Total</t>
  </si>
  <si>
    <t>AG - ATTORNEY GENERAL TORT CLAIM FUND</t>
  </si>
  <si>
    <t>PRIOR YEAR REFUNDS</t>
  </si>
  <si>
    <t>INSURANCE PREMIUMS - NON EXECUTIVE</t>
  </si>
  <si>
    <t>INSURANCE PREMIUMS - EXECUTIVE BA</t>
  </si>
  <si>
    <t>LOAN REPAYMENT</t>
  </si>
  <si>
    <t>1348 Total</t>
  </si>
  <si>
    <t>→</t>
  </si>
  <si>
    <t>Account 
last 4 #'s</t>
  </si>
  <si>
    <t>Total Rebate Due (incl. GI)</t>
  </si>
  <si>
    <t>Expense
Detail %</t>
  </si>
  <si>
    <t>Amt of
Rebate by Expense %</t>
  </si>
  <si>
    <t>Distribution
%</t>
  </si>
  <si>
    <t>Rebate Amount
Being Distributed to:</t>
  </si>
  <si>
    <t>Amt of
Distribution</t>
  </si>
  <si>
    <t>• The Individual Liability Account (Individual Travel Card) rebate amount has been reverted to the State’s General Fund</t>
  </si>
  <si>
    <t>The Procurement Card (P-Card) and Corporate Ghost Card rebate amount has been disbursed based upon the agency’s funding source as follows:
General Fund Appropriations – The General Fund Account has received the rebate amount.
Highway Fund Appropriation – The Highway Fund Account has received the rebate amount.</t>
  </si>
  <si>
    <t>Fees and/or Internal Services Funds and Federal Grants – The agency will receive a Journal Voucher prepared by the Department of Administration, Administrative Services Division with the intended coding of the rebate associated with these purchases and the agency will need to review, sign and forward the original document to the Controller’s Office for keying.  In addition, it is the agency’s responsibility to offset future grant draws in the current fiscal year and/or return funds if the grant has expired.</t>
  </si>
  <si>
    <t>This spreadsheet contains the following:
• Agency’s rebate amount for each credit card account (i.e. P-Card, Ghost Card, and Individual Travel Card/Liability Account);
• Detailed expenditure list of all FY2016 purchases which includes the full accounting string of each transaction; and
• Agency’s actual closing fiscal year revenue breakdown.  The rebate has been distributed based on the agency’s actual closing fiscal revenue and the type of purchase.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</si>
</sst>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4" formatCode="_(&quot;$&quot;* #,##0.00_);_(&quot;$&quot;* \(#,##0.00\);_(&quot;$&quot;* &quot;-&quot;??_);_(@_)"/>
    <numFmt numFmtId="43" formatCode="_(* #,##0.00_);_(* \(#,##0.00\);_(* &quot;-&quot;??_);_(@_)"/>
    <numFmt numFmtId="164" formatCode="dd\-mmm\-yyyy"/>
    <numFmt numFmtId="165" formatCode="&quot;$&quot;#,##0.00"/>
    <numFmt numFmtId="166" formatCode="0000"/>
  </numFmts>
  <fonts count="70" x14ac:knownFonts="1">
    <font>
      <sz val="11"/>
      <color theme="1"/>
      <name val="Calibri"/>
      <family val="2"/>
      <scheme val="minor"/>
    </font>
    <font>
      <sz val="12"/>
      <color theme="1"/>
      <name val="Times New Roman"/>
      <family val="2"/>
    </font>
    <font>
      <sz val="10"/>
      <name val="Arial"/>
      <family val="2"/>
    </font>
    <font>
      <sz val="11"/>
      <color indexed="8"/>
      <name val="Arial"/>
      <family val="2"/>
    </font>
    <font>
      <sz val="10"/>
      <color indexed="8"/>
      <name val="Arial"/>
      <family val="2"/>
    </font>
    <font>
      <sz val="11"/>
      <color theme="1"/>
      <name val="Calibri"/>
      <family val="2"/>
      <scheme val="minor"/>
    </font>
    <font>
      <b/>
      <sz val="18"/>
      <color theme="3"/>
      <name val="Cambria"/>
      <family val="2"/>
      <scheme val="major"/>
    </font>
    <font>
      <b/>
      <sz val="15"/>
      <color theme="3"/>
      <name val="Times New Roman"/>
      <family val="2"/>
    </font>
    <font>
      <b/>
      <sz val="13"/>
      <color theme="3"/>
      <name val="Times New Roman"/>
      <family val="2"/>
    </font>
    <font>
      <b/>
      <sz val="11"/>
      <color theme="3"/>
      <name val="Times New Roman"/>
      <family val="2"/>
    </font>
    <font>
      <sz val="12"/>
      <color rgb="FF006100"/>
      <name val="Times New Roman"/>
      <family val="2"/>
    </font>
    <font>
      <sz val="12"/>
      <color rgb="FF9C0006"/>
      <name val="Times New Roman"/>
      <family val="2"/>
    </font>
    <font>
      <sz val="12"/>
      <color rgb="FF9C6500"/>
      <name val="Times New Roman"/>
      <family val="2"/>
    </font>
    <font>
      <sz val="12"/>
      <color rgb="FF3F3F76"/>
      <name val="Times New Roman"/>
      <family val="2"/>
    </font>
    <font>
      <b/>
      <sz val="12"/>
      <color rgb="FF3F3F3F"/>
      <name val="Times New Roman"/>
      <family val="2"/>
    </font>
    <font>
      <b/>
      <sz val="12"/>
      <color rgb="FFFA7D00"/>
      <name val="Times New Roman"/>
      <family val="2"/>
    </font>
    <font>
      <sz val="12"/>
      <color rgb="FFFA7D00"/>
      <name val="Times New Roman"/>
      <family val="2"/>
    </font>
    <font>
      <b/>
      <sz val="12"/>
      <color theme="0"/>
      <name val="Times New Roman"/>
      <family val="2"/>
    </font>
    <font>
      <sz val="12"/>
      <color rgb="FFFF0000"/>
      <name val="Times New Roman"/>
      <family val="2"/>
    </font>
    <font>
      <i/>
      <sz val="12"/>
      <color rgb="FF7F7F7F"/>
      <name val="Times New Roman"/>
      <family val="2"/>
    </font>
    <font>
      <b/>
      <sz val="12"/>
      <color theme="1"/>
      <name val="Times New Roman"/>
      <family val="2"/>
    </font>
    <font>
      <sz val="12"/>
      <color theme="0"/>
      <name val="Times New Roman"/>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name val="Calibri"/>
      <family val="2"/>
      <scheme val="minor"/>
    </font>
    <font>
      <sz val="11"/>
      <color theme="1"/>
      <name val="Calibri"/>
      <family val="2"/>
    </font>
    <font>
      <sz val="10"/>
      <name val="MS Sans Serif"/>
      <family val="2"/>
    </font>
    <font>
      <sz val="11"/>
      <color theme="0"/>
      <name val="Calibri"/>
      <family val="2"/>
    </font>
    <font>
      <sz val="11"/>
      <color rgb="FF9C0006"/>
      <name val="Calibri"/>
      <family val="2"/>
    </font>
    <font>
      <b/>
      <sz val="11"/>
      <color rgb="FFFA7D00"/>
      <name val="Calibri"/>
      <family val="2"/>
    </font>
    <font>
      <b/>
      <sz val="11"/>
      <color theme="0"/>
      <name val="Calibri"/>
      <family val="2"/>
    </font>
    <font>
      <sz val="11"/>
      <color indexed="8"/>
      <name val="Calibri"/>
      <family val="2"/>
    </font>
    <font>
      <sz val="11"/>
      <color theme="1"/>
      <name val="Cambria"/>
      <family val="2"/>
    </font>
    <font>
      <i/>
      <sz val="11"/>
      <color rgb="FF7F7F7F"/>
      <name val="Calibri"/>
      <family val="2"/>
    </font>
    <font>
      <sz val="12"/>
      <name val="Arial"/>
      <family val="2"/>
    </font>
    <font>
      <sz val="11"/>
      <color rgb="FF006100"/>
      <name val="Calibri"/>
      <family val="2"/>
    </font>
    <font>
      <b/>
      <sz val="18"/>
      <name val="Arial"/>
      <family val="2"/>
    </font>
    <font>
      <b/>
      <sz val="15"/>
      <color theme="3"/>
      <name val="Calibri"/>
      <family val="2"/>
    </font>
    <font>
      <b/>
      <sz val="12"/>
      <name val="Arial"/>
      <family val="2"/>
    </font>
    <font>
      <b/>
      <sz val="13"/>
      <color theme="3"/>
      <name val="Calibri"/>
      <family val="2"/>
    </font>
    <font>
      <b/>
      <sz val="11"/>
      <color theme="3"/>
      <name val="Calibri"/>
      <family val="2"/>
    </font>
    <font>
      <u/>
      <sz val="10"/>
      <color theme="10"/>
      <name val="Arial"/>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1"/>
      <color theme="1"/>
      <name val="Calibri"/>
      <family val="2"/>
    </font>
    <font>
      <sz val="11"/>
      <color rgb="FFFF0000"/>
      <name val="Calibri"/>
      <family val="2"/>
    </font>
    <font>
      <sz val="11"/>
      <color rgb="FF000000"/>
      <name val="Calibri"/>
      <family val="2"/>
      <scheme val="minor"/>
    </font>
    <font>
      <b/>
      <sz val="12"/>
      <color theme="1"/>
      <name val="Calibri"/>
      <family val="2"/>
      <scheme val="minor"/>
    </font>
    <font>
      <sz val="12"/>
      <color theme="1"/>
      <name val="Calibri"/>
      <family val="2"/>
      <scheme val="minor"/>
    </font>
    <font>
      <sz val="11"/>
      <name val="Calibri"/>
      <family val="2"/>
      <scheme val="minor"/>
    </font>
    <font>
      <b/>
      <sz val="11"/>
      <color rgb="FF0000FF"/>
      <name val="Calibri"/>
      <family val="2"/>
      <scheme val="minor"/>
    </font>
    <font>
      <sz val="12"/>
      <color theme="1"/>
      <name val="Times New Roman"/>
      <family val="1"/>
    </font>
    <font>
      <b/>
      <sz val="12"/>
      <color theme="1"/>
      <name val="Times New Roman"/>
      <family val="1"/>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rgb="FF15FF7F"/>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092">
    <xf numFmtId="0" fontId="0" fillId="0" borderId="0"/>
    <xf numFmtId="0" fontId="1" fillId="0" borderId="0"/>
    <xf numFmtId="9" fontId="1" fillId="0" borderId="0" applyFont="0" applyFill="0" applyBorder="0" applyAlignment="0" applyProtection="0"/>
    <xf numFmtId="0" fontId="2" fillId="0" borderId="0"/>
    <xf numFmtId="0" fontId="4" fillId="0" borderId="0"/>
    <xf numFmtId="9" fontId="5" fillId="0" borderId="0" applyFont="0" applyFill="0" applyBorder="0" applyAlignment="0" applyProtection="0"/>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4" applyNumberFormat="0" applyAlignment="0" applyProtection="0"/>
    <xf numFmtId="0" fontId="14" fillId="6" borderId="5" applyNumberFormat="0" applyAlignment="0" applyProtection="0"/>
    <xf numFmtId="0" fontId="15" fillId="6" borderId="4" applyNumberFormat="0" applyAlignment="0" applyProtection="0"/>
    <xf numFmtId="0" fontId="16" fillId="0" borderId="6" applyNumberFormat="0" applyFill="0" applyAlignment="0" applyProtection="0"/>
    <xf numFmtId="0" fontId="17" fillId="7" borderId="7" applyNumberFormat="0" applyAlignment="0" applyProtection="0"/>
    <xf numFmtId="0" fontId="18" fillId="0" borderId="0" applyNumberFormat="0" applyFill="0" applyBorder="0" applyAlignment="0" applyProtection="0"/>
    <xf numFmtId="0" fontId="1" fillId="8" borderId="8" applyNumberFormat="0" applyFon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32" borderId="0" applyNumberFormat="0" applyBorder="0" applyAlignment="0" applyProtection="0"/>
    <xf numFmtId="0" fontId="1" fillId="0" borderId="0"/>
    <xf numFmtId="0" fontId="37" fillId="0" borderId="0"/>
    <xf numFmtId="44" fontId="3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37" fillId="0" borderId="0"/>
    <xf numFmtId="0" fontId="37" fillId="0" borderId="0"/>
    <xf numFmtId="0" fontId="2" fillId="0" borderId="0"/>
    <xf numFmtId="0" fontId="2" fillId="0" borderId="0"/>
    <xf numFmtId="0" fontId="37" fillId="0" borderId="0"/>
    <xf numFmtId="0" fontId="37" fillId="0" borderId="0"/>
    <xf numFmtId="0" fontId="2" fillId="0" borderId="0"/>
    <xf numFmtId="0" fontId="2" fillId="0" borderId="0"/>
    <xf numFmtId="0" fontId="2" fillId="0" borderId="0"/>
    <xf numFmtId="0" fontId="2" fillId="0" borderId="0"/>
    <xf numFmtId="0" fontId="37" fillId="0" borderId="0"/>
    <xf numFmtId="0" fontId="37" fillId="0" borderId="0"/>
    <xf numFmtId="0" fontId="37" fillId="0" borderId="0"/>
    <xf numFmtId="0" fontId="37" fillId="0" borderId="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 fillId="0" borderId="0"/>
    <xf numFmtId="9" fontId="37" fillId="0" borderId="0" applyFont="0" applyFill="0" applyBorder="0" applyAlignment="0" applyProtection="0"/>
    <xf numFmtId="0" fontId="5" fillId="0" borderId="0"/>
    <xf numFmtId="43" fontId="5" fillId="0" borderId="0" applyFont="0" applyFill="0" applyBorder="0" applyAlignment="0" applyProtection="0"/>
    <xf numFmtId="0" fontId="22" fillId="0" borderId="1" applyNumberFormat="0" applyFill="0" applyAlignment="0" applyProtection="0"/>
    <xf numFmtId="0" fontId="23" fillId="0" borderId="2" applyNumberFormat="0" applyFill="0" applyAlignment="0" applyProtection="0"/>
    <xf numFmtId="0" fontId="24" fillId="0" borderId="3" applyNumberFormat="0" applyFill="0" applyAlignment="0" applyProtection="0"/>
    <xf numFmtId="0" fontId="24" fillId="0" borderId="0" applyNumberFormat="0" applyFill="0" applyBorder="0" applyAlignment="0" applyProtection="0"/>
    <xf numFmtId="0" fontId="25" fillId="2" borderId="0" applyNumberFormat="0" applyBorder="0" applyAlignment="0" applyProtection="0"/>
    <xf numFmtId="0" fontId="26" fillId="3" borderId="0" applyNumberFormat="0" applyBorder="0" applyAlignment="0" applyProtection="0"/>
    <xf numFmtId="0" fontId="27" fillId="4" borderId="0" applyNumberFormat="0" applyBorder="0" applyAlignment="0" applyProtection="0"/>
    <xf numFmtId="0" fontId="28" fillId="5" borderId="4" applyNumberFormat="0" applyAlignment="0" applyProtection="0"/>
    <xf numFmtId="0" fontId="29" fillId="6" borderId="5" applyNumberFormat="0" applyAlignment="0" applyProtection="0"/>
    <xf numFmtId="0" fontId="30" fillId="6" borderId="4" applyNumberFormat="0" applyAlignment="0" applyProtection="0"/>
    <xf numFmtId="0" fontId="31" fillId="0" borderId="6" applyNumberFormat="0" applyFill="0" applyAlignment="0" applyProtection="0"/>
    <xf numFmtId="0" fontId="32" fillId="7" borderId="7" applyNumberFormat="0" applyAlignment="0" applyProtection="0"/>
    <xf numFmtId="0" fontId="33" fillId="0" borderId="0" applyNumberFormat="0" applyFill="0" applyBorder="0" applyAlignment="0" applyProtection="0"/>
    <xf numFmtId="0" fontId="5" fillId="8" borderId="8" applyNumberFormat="0" applyFont="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36" fillId="24" borderId="0" applyNumberFormat="0" applyBorder="0" applyAlignment="0" applyProtection="0"/>
    <xf numFmtId="0" fontId="36"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36" fillId="28" borderId="0" applyNumberFormat="0" applyBorder="0" applyAlignment="0" applyProtection="0"/>
    <xf numFmtId="0" fontId="36"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36" fillId="32" borderId="0" applyNumberFormat="0" applyBorder="0" applyAlignment="0" applyProtection="0"/>
    <xf numFmtId="0" fontId="1" fillId="0" borderId="0"/>
    <xf numFmtId="0" fontId="5" fillId="0" borderId="0"/>
    <xf numFmtId="43" fontId="5" fillId="0" borderId="0" applyFont="0" applyFill="0" applyBorder="0" applyAlignment="0" applyProtection="0"/>
    <xf numFmtId="0" fontId="22" fillId="0" borderId="1" applyNumberFormat="0" applyFill="0" applyAlignment="0" applyProtection="0"/>
    <xf numFmtId="0" fontId="23" fillId="0" borderId="2" applyNumberFormat="0" applyFill="0" applyAlignment="0" applyProtection="0"/>
    <xf numFmtId="0" fontId="24" fillId="0" borderId="3" applyNumberFormat="0" applyFill="0" applyAlignment="0" applyProtection="0"/>
    <xf numFmtId="0" fontId="24" fillId="0" borderId="0" applyNumberFormat="0" applyFill="0" applyBorder="0" applyAlignment="0" applyProtection="0"/>
    <xf numFmtId="0" fontId="25" fillId="2" borderId="0" applyNumberFormat="0" applyBorder="0" applyAlignment="0" applyProtection="0"/>
    <xf numFmtId="0" fontId="26" fillId="3" borderId="0" applyNumberFormat="0" applyBorder="0" applyAlignment="0" applyProtection="0"/>
    <xf numFmtId="0" fontId="27" fillId="4" borderId="0" applyNumberFormat="0" applyBorder="0" applyAlignment="0" applyProtection="0"/>
    <xf numFmtId="0" fontId="28" fillId="5" borderId="4" applyNumberFormat="0" applyAlignment="0" applyProtection="0"/>
    <xf numFmtId="0" fontId="29" fillId="6" borderId="5" applyNumberFormat="0" applyAlignment="0" applyProtection="0"/>
    <xf numFmtId="0" fontId="30" fillId="6" borderId="4" applyNumberFormat="0" applyAlignment="0" applyProtection="0"/>
    <xf numFmtId="0" fontId="31" fillId="0" borderId="6" applyNumberFormat="0" applyFill="0" applyAlignment="0" applyProtection="0"/>
    <xf numFmtId="0" fontId="32" fillId="7" borderId="7" applyNumberFormat="0" applyAlignment="0" applyProtection="0"/>
    <xf numFmtId="0" fontId="33" fillId="0" borderId="0" applyNumberFormat="0" applyFill="0" applyBorder="0" applyAlignment="0" applyProtection="0"/>
    <xf numFmtId="0" fontId="5" fillId="8" borderId="8" applyNumberFormat="0" applyFont="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36" fillId="24" borderId="0" applyNumberFormat="0" applyBorder="0" applyAlignment="0" applyProtection="0"/>
    <xf numFmtId="0" fontId="36"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36" fillId="28" borderId="0" applyNumberFormat="0" applyBorder="0" applyAlignment="0" applyProtection="0"/>
    <xf numFmtId="0" fontId="36"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36" fillId="32" borderId="0" applyNumberFormat="0" applyBorder="0" applyAlignment="0" applyProtection="0"/>
    <xf numFmtId="0" fontId="1" fillId="0" borderId="0"/>
    <xf numFmtId="9" fontId="5" fillId="0" borderId="0" applyFont="0" applyFill="0" applyBorder="0" applyAlignment="0" applyProtection="0"/>
    <xf numFmtId="0" fontId="2" fillId="0" borderId="0"/>
    <xf numFmtId="0" fontId="2" fillId="0" borderId="0"/>
    <xf numFmtId="0" fontId="40" fillId="0" borderId="0"/>
    <xf numFmtId="9" fontId="40" fillId="0" borderId="0" applyFont="0" applyFill="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40" fillId="0" borderId="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6" fillId="12" borderId="0" applyNumberFormat="0" applyBorder="0" applyAlignment="0" applyProtection="0"/>
    <xf numFmtId="0" fontId="41" fillId="12" borderId="0" applyNumberFormat="0" applyBorder="0" applyAlignment="0" applyProtection="0"/>
    <xf numFmtId="0" fontId="36" fillId="16" borderId="0" applyNumberFormat="0" applyBorder="0" applyAlignment="0" applyProtection="0"/>
    <xf numFmtId="0" fontId="41" fillId="16" borderId="0" applyNumberFormat="0" applyBorder="0" applyAlignment="0" applyProtection="0"/>
    <xf numFmtId="0" fontId="36" fillId="20" borderId="0" applyNumberFormat="0" applyBorder="0" applyAlignment="0" applyProtection="0"/>
    <xf numFmtId="0" fontId="41" fillId="20" borderId="0" applyNumberFormat="0" applyBorder="0" applyAlignment="0" applyProtection="0"/>
    <xf numFmtId="0" fontId="36" fillId="24" borderId="0" applyNumberFormat="0" applyBorder="0" applyAlignment="0" applyProtection="0"/>
    <xf numFmtId="0" fontId="41" fillId="24" borderId="0" applyNumberFormat="0" applyBorder="0" applyAlignment="0" applyProtection="0"/>
    <xf numFmtId="0" fontId="36" fillId="28" borderId="0" applyNumberFormat="0" applyBorder="0" applyAlignment="0" applyProtection="0"/>
    <xf numFmtId="0" fontId="41" fillId="28" borderId="0" applyNumberFormat="0" applyBorder="0" applyAlignment="0" applyProtection="0"/>
    <xf numFmtId="0" fontId="36" fillId="32" borderId="0" applyNumberFormat="0" applyBorder="0" applyAlignment="0" applyProtection="0"/>
    <xf numFmtId="0" fontId="41" fillId="32" borderId="0" applyNumberFormat="0" applyBorder="0" applyAlignment="0" applyProtection="0"/>
    <xf numFmtId="0" fontId="36" fillId="9" borderId="0" applyNumberFormat="0" applyBorder="0" applyAlignment="0" applyProtection="0"/>
    <xf numFmtId="0" fontId="41" fillId="9" borderId="0" applyNumberFormat="0" applyBorder="0" applyAlignment="0" applyProtection="0"/>
    <xf numFmtId="0" fontId="36" fillId="13" borderId="0" applyNumberFormat="0" applyBorder="0" applyAlignment="0" applyProtection="0"/>
    <xf numFmtId="0" fontId="41" fillId="13" borderId="0" applyNumberFormat="0" applyBorder="0" applyAlignment="0" applyProtection="0"/>
    <xf numFmtId="0" fontId="36" fillId="17" borderId="0" applyNumberFormat="0" applyBorder="0" applyAlignment="0" applyProtection="0"/>
    <xf numFmtId="0" fontId="41" fillId="17" borderId="0" applyNumberFormat="0" applyBorder="0" applyAlignment="0" applyProtection="0"/>
    <xf numFmtId="0" fontId="36" fillId="21" borderId="0" applyNumberFormat="0" applyBorder="0" applyAlignment="0" applyProtection="0"/>
    <xf numFmtId="0" fontId="41" fillId="21" borderId="0" applyNumberFormat="0" applyBorder="0" applyAlignment="0" applyProtection="0"/>
    <xf numFmtId="0" fontId="36" fillId="25" borderId="0" applyNumberFormat="0" applyBorder="0" applyAlignment="0" applyProtection="0"/>
    <xf numFmtId="0" fontId="41" fillId="25" borderId="0" applyNumberFormat="0" applyBorder="0" applyAlignment="0" applyProtection="0"/>
    <xf numFmtId="0" fontId="36" fillId="29" borderId="0" applyNumberFormat="0" applyBorder="0" applyAlignment="0" applyProtection="0"/>
    <xf numFmtId="0" fontId="41" fillId="29" borderId="0" applyNumberFormat="0" applyBorder="0" applyAlignment="0" applyProtection="0"/>
    <xf numFmtId="0" fontId="26" fillId="3" borderId="0" applyNumberFormat="0" applyBorder="0" applyAlignment="0" applyProtection="0"/>
    <xf numFmtId="0" fontId="42" fillId="3" borderId="0" applyNumberFormat="0" applyBorder="0" applyAlignment="0" applyProtection="0"/>
    <xf numFmtId="0" fontId="30" fillId="6" borderId="4" applyNumberFormat="0" applyAlignment="0" applyProtection="0"/>
    <xf numFmtId="0" fontId="43" fillId="6" borderId="4" applyNumberFormat="0" applyAlignment="0" applyProtection="0"/>
    <xf numFmtId="0" fontId="32" fillId="7" borderId="7" applyNumberFormat="0" applyAlignment="0" applyProtection="0"/>
    <xf numFmtId="0" fontId="44" fillId="7" borderId="7"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3" fontId="2" fillId="0" borderId="0" applyFont="0" applyFill="0" applyBorder="0" applyAlignment="0" applyProtection="0"/>
    <xf numFmtId="44" fontId="39"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9"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6" fillId="0" borderId="0" applyFont="0" applyFill="0" applyBorder="0" applyAlignment="0" applyProtection="0"/>
    <xf numFmtId="44" fontId="2" fillId="0" borderId="0" applyFont="0" applyFill="0" applyBorder="0" applyAlignment="0" applyProtection="0"/>
    <xf numFmtId="44" fontId="45" fillId="0" borderId="0" applyFont="0" applyFill="0" applyBorder="0" applyAlignment="0" applyProtection="0"/>
    <xf numFmtId="44" fontId="2" fillId="0" borderId="0"/>
    <xf numFmtId="44" fontId="2" fillId="0" borderId="0"/>
    <xf numFmtId="44" fontId="2" fillId="0" borderId="0"/>
    <xf numFmtId="5" fontId="2" fillId="0" borderId="0" applyFont="0" applyFill="0" applyBorder="0" applyAlignment="0" applyProtection="0"/>
    <xf numFmtId="14" fontId="2" fillId="0" borderId="0" applyFont="0" applyFill="0" applyBorder="0" applyAlignment="0" applyProtection="0"/>
    <xf numFmtId="0" fontId="34" fillId="0" borderId="0" applyNumberFormat="0" applyFill="0" applyBorder="0" applyAlignment="0" applyProtection="0"/>
    <xf numFmtId="0" fontId="47" fillId="0" borderId="0" applyNumberForma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0" fontId="48" fillId="0" borderId="0" applyNumberFormat="0" applyFont="0" applyFill="0" applyBorder="0" applyAlignment="0" applyProtection="0"/>
    <xf numFmtId="2" fontId="2" fillId="0" borderId="0" applyFont="0" applyFill="0" applyBorder="0" applyAlignment="0" applyProtection="0"/>
    <xf numFmtId="0" fontId="25" fillId="2" borderId="0" applyNumberFormat="0" applyBorder="0" applyAlignment="0" applyProtection="0"/>
    <xf numFmtId="0" fontId="49" fillId="2" borderId="0" applyNumberFormat="0" applyBorder="0" applyAlignment="0" applyProtection="0"/>
    <xf numFmtId="0" fontId="22" fillId="0" borderId="1" applyNumberFormat="0" applyFill="0" applyAlignment="0" applyProtection="0"/>
    <xf numFmtId="0" fontId="22" fillId="0" borderId="1" applyNumberFormat="0" applyFill="0" applyAlignment="0" applyProtection="0"/>
    <xf numFmtId="0" fontId="50" fillId="0" borderId="0" applyNumberFormat="0" applyFont="0" applyFill="0" applyAlignment="0" applyProtection="0"/>
    <xf numFmtId="0" fontId="51" fillId="0" borderId="1" applyNumberFormat="0" applyFill="0" applyAlignment="0" applyProtection="0"/>
    <xf numFmtId="0" fontId="23" fillId="0" borderId="2" applyNumberFormat="0" applyFill="0" applyAlignment="0" applyProtection="0"/>
    <xf numFmtId="0" fontId="23" fillId="0" borderId="2" applyNumberFormat="0" applyFill="0" applyAlignment="0" applyProtection="0"/>
    <xf numFmtId="0" fontId="52" fillId="0" borderId="0" applyNumberFormat="0" applyFont="0" applyFill="0" applyAlignment="0" applyProtection="0"/>
    <xf numFmtId="0" fontId="53" fillId="0" borderId="2" applyNumberFormat="0" applyFill="0" applyAlignment="0" applyProtection="0"/>
    <xf numFmtId="0" fontId="24" fillId="0" borderId="3" applyNumberFormat="0" applyFill="0" applyAlignment="0" applyProtection="0"/>
    <xf numFmtId="0" fontId="54" fillId="0" borderId="3" applyNumberFormat="0" applyFill="0" applyAlignment="0" applyProtection="0"/>
    <xf numFmtId="0" fontId="24"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alignment vertical="top"/>
      <protection locked="0"/>
    </xf>
    <xf numFmtId="0" fontId="28" fillId="5" borderId="4" applyNumberFormat="0" applyAlignment="0" applyProtection="0"/>
    <xf numFmtId="0" fontId="56" fillId="5" borderId="4" applyNumberFormat="0" applyAlignment="0" applyProtection="0"/>
    <xf numFmtId="0" fontId="31" fillId="0" borderId="6" applyNumberFormat="0" applyFill="0" applyAlignment="0" applyProtection="0"/>
    <xf numFmtId="0" fontId="57" fillId="0" borderId="6" applyNumberFormat="0" applyFill="0" applyAlignment="0" applyProtection="0"/>
    <xf numFmtId="0" fontId="27" fillId="4" borderId="0" applyNumberFormat="0" applyBorder="0" applyAlignment="0" applyProtection="0"/>
    <xf numFmtId="0" fontId="58" fillId="4"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alignment vertical="top"/>
    </xf>
    <xf numFmtId="0" fontId="5" fillId="0" borderId="0"/>
    <xf numFmtId="0" fontId="2" fillId="0" borderId="0"/>
    <xf numFmtId="0" fontId="2" fillId="0" borderId="0"/>
    <xf numFmtId="0" fontId="5" fillId="0" borderId="0"/>
    <xf numFmtId="0" fontId="2" fillId="0" borderId="0"/>
    <xf numFmtId="0" fontId="5" fillId="0" borderId="0"/>
    <xf numFmtId="0" fontId="2" fillId="0" borderId="0"/>
    <xf numFmtId="0" fontId="5" fillId="0" borderId="0"/>
    <xf numFmtId="0" fontId="2" fillId="0" borderId="0"/>
    <xf numFmtId="0" fontId="39" fillId="0" borderId="0"/>
    <xf numFmtId="0" fontId="2" fillId="0" borderId="0"/>
    <xf numFmtId="0" fontId="5" fillId="0" borderId="0"/>
    <xf numFmtId="0" fontId="2" fillId="0" borderId="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alignment vertical="top"/>
    </xf>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5" fillId="0" borderId="0"/>
    <xf numFmtId="0" fontId="5" fillId="0" borderId="0"/>
    <xf numFmtId="0" fontId="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40" fillId="0" borderId="0"/>
    <xf numFmtId="0" fontId="2" fillId="0" borderId="0"/>
    <xf numFmtId="0" fontId="2" fillId="0" borderId="0"/>
    <xf numFmtId="0" fontId="5" fillId="0" borderId="0"/>
    <xf numFmtId="0" fontId="2" fillId="0" borderId="0"/>
    <xf numFmtId="0" fontId="5" fillId="0" borderId="0"/>
    <xf numFmtId="0" fontId="2" fillId="0" borderId="0"/>
    <xf numFmtId="0" fontId="5" fillId="0" borderId="0"/>
    <xf numFmtId="0" fontId="2" fillId="0" borderId="0"/>
    <xf numFmtId="0" fontId="5" fillId="0" borderId="0"/>
    <xf numFmtId="0" fontId="2" fillId="0" borderId="0"/>
    <xf numFmtId="0" fontId="5" fillId="0" borderId="0"/>
    <xf numFmtId="0" fontId="2" fillId="0" borderId="0"/>
    <xf numFmtId="0" fontId="5" fillId="0" borderId="0"/>
    <xf numFmtId="0" fontId="2" fillId="0" borderId="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39" fillId="0" borderId="0"/>
    <xf numFmtId="0" fontId="40" fillId="0" borderId="0"/>
    <xf numFmtId="0" fontId="39" fillId="0" borderId="0"/>
    <xf numFmtId="0" fontId="3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3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9" fillId="0" borderId="0"/>
    <xf numFmtId="0" fontId="40" fillId="0" borderId="0"/>
    <xf numFmtId="0" fontId="39" fillId="0" borderId="0"/>
    <xf numFmtId="0" fontId="2" fillId="0" borderId="0"/>
    <xf numFmtId="0" fontId="2" fillId="0" borderId="0"/>
    <xf numFmtId="0" fontId="2" fillId="0" borderId="0"/>
    <xf numFmtId="0" fontId="2" fillId="0" borderId="0"/>
    <xf numFmtId="0" fontId="39" fillId="0" borderId="0"/>
    <xf numFmtId="0" fontId="40" fillId="0" borderId="0"/>
    <xf numFmtId="0" fontId="2" fillId="0" borderId="0"/>
    <xf numFmtId="0" fontId="2" fillId="0" borderId="0"/>
    <xf numFmtId="0" fontId="2" fillId="0" borderId="0"/>
    <xf numFmtId="0" fontId="2" fillId="0" borderId="0"/>
    <xf numFmtId="0" fontId="2" fillId="0" borderId="0"/>
    <xf numFmtId="0" fontId="2" fillId="0" borderId="0"/>
    <xf numFmtId="0" fontId="40" fillId="0" borderId="0"/>
    <xf numFmtId="0" fontId="40" fillId="0" borderId="0"/>
    <xf numFmtId="0" fontId="4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8" borderId="8" applyNumberFormat="0" applyFont="0" applyAlignment="0" applyProtection="0"/>
    <xf numFmtId="0" fontId="39"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29" fillId="6" borderId="5" applyNumberFormat="0" applyAlignment="0" applyProtection="0"/>
    <xf numFmtId="0" fontId="59" fillId="6" borderId="5" applyNumberFormat="0" applyAlignment="0" applyProtection="0"/>
    <xf numFmtId="9" fontId="3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xf numFmtId="9" fontId="2" fillId="0" borderId="0"/>
    <xf numFmtId="9" fontId="2" fillId="0" borderId="0"/>
    <xf numFmtId="9" fontId="46" fillId="0" borderId="0" applyFont="0" applyFill="0" applyBorder="0" applyAlignment="0" applyProtection="0"/>
    <xf numFmtId="0" fontId="6" fillId="0" borderId="0" applyNumberFormat="0" applyFill="0" applyBorder="0" applyAlignment="0" applyProtection="0"/>
    <xf numFmtId="0" fontId="60" fillId="0" borderId="0" applyNumberFormat="0" applyFill="0" applyBorder="0" applyAlignment="0" applyProtection="0"/>
    <xf numFmtId="0" fontId="35" fillId="0" borderId="9" applyNumberFormat="0" applyFill="0" applyAlignment="0" applyProtection="0"/>
    <xf numFmtId="0" fontId="35" fillId="0" borderId="9" applyNumberFormat="0" applyFill="0" applyAlignment="0" applyProtection="0"/>
    <xf numFmtId="0" fontId="61" fillId="0" borderId="9" applyNumberFormat="0" applyFill="0" applyAlignment="0" applyProtection="0"/>
    <xf numFmtId="0" fontId="33" fillId="0" borderId="0" applyNumberFormat="0" applyFill="0" applyBorder="0" applyAlignment="0" applyProtection="0"/>
    <xf numFmtId="0" fontId="62" fillId="0" borderId="0" applyNumberFormat="0" applyFill="0" applyBorder="0" applyAlignment="0" applyProtection="0"/>
    <xf numFmtId="44" fontId="40"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63" fillId="0" borderId="0"/>
    <xf numFmtId="0" fontId="5" fillId="0" borderId="0"/>
    <xf numFmtId="0" fontId="5" fillId="0" borderId="0"/>
    <xf numFmtId="0" fontId="5" fillId="8" borderId="8" applyNumberFormat="0" applyFont="0" applyAlignment="0" applyProtection="0"/>
    <xf numFmtId="0" fontId="5" fillId="0" borderId="0"/>
    <xf numFmtId="0" fontId="5" fillId="8" borderId="8"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8" borderId="8"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8" borderId="8" applyNumberFormat="0" applyFont="0" applyAlignment="0" applyProtection="0"/>
    <xf numFmtId="43" fontId="5" fillId="0" borderId="0" applyFont="0" applyFill="0" applyBorder="0" applyAlignment="0" applyProtection="0"/>
    <xf numFmtId="0" fontId="5" fillId="8" borderId="8"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43" fontId="5" fillId="0" borderId="0" applyFont="0" applyFill="0" applyBorder="0" applyAlignment="0" applyProtection="0"/>
    <xf numFmtId="0" fontId="5" fillId="8" borderId="8"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43" fontId="5" fillId="0" borderId="0" applyFont="0" applyFill="0" applyBorder="0" applyAlignment="0" applyProtection="0"/>
    <xf numFmtId="0" fontId="5" fillId="8" borderId="8"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8"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8"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8"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43" fontId="5" fillId="0" borderId="0" applyFont="0" applyFill="0" applyBorder="0" applyAlignment="0" applyProtection="0"/>
    <xf numFmtId="0" fontId="5" fillId="8" borderId="8"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43" fontId="5" fillId="0" borderId="0" applyFont="0" applyFill="0" applyBorder="0" applyAlignment="0" applyProtection="0"/>
    <xf numFmtId="0" fontId="5" fillId="8" borderId="8"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8"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44" fontId="5" fillId="0" borderId="0" applyFont="0" applyFill="0" applyBorder="0" applyAlignment="0" applyProtection="0"/>
    <xf numFmtId="0" fontId="5" fillId="0" borderId="0"/>
    <xf numFmtId="43" fontId="5" fillId="0" borderId="0" applyFont="0" applyFill="0" applyBorder="0" applyAlignment="0" applyProtection="0"/>
    <xf numFmtId="0" fontId="5" fillId="8" borderId="8"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2" fillId="0" borderId="0"/>
    <xf numFmtId="0" fontId="39" fillId="8" borderId="8" applyNumberFormat="0" applyFont="0" applyAlignment="0" applyProtection="0"/>
    <xf numFmtId="0" fontId="2" fillId="0" borderId="0"/>
    <xf numFmtId="0" fontId="40" fillId="0" borderId="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 fillId="0" borderId="0"/>
    <xf numFmtId="43" fontId="5" fillId="0" borderId="0" applyFont="0" applyFill="0" applyBorder="0" applyAlignment="0" applyProtection="0"/>
  </cellStyleXfs>
  <cellXfs count="101">
    <xf numFmtId="0" fontId="0" fillId="0" borderId="0" xfId="0"/>
    <xf numFmtId="49" fontId="38" fillId="0" borderId="0" xfId="48" applyNumberFormat="1" applyFont="1" applyFill="1" applyAlignment="1">
      <alignment horizontal="center"/>
    </xf>
    <xf numFmtId="49" fontId="0" fillId="0" borderId="0" xfId="0" applyNumberFormat="1" applyAlignment="1">
      <alignment horizontal="center"/>
    </xf>
    <xf numFmtId="10" fontId="0" fillId="0" borderId="0" xfId="5" applyNumberFormat="1" applyFont="1" applyAlignment="1">
      <alignment horizontal="center"/>
    </xf>
    <xf numFmtId="0" fontId="5" fillId="0" borderId="0" xfId="0" applyFont="1"/>
    <xf numFmtId="0" fontId="0" fillId="0" borderId="0" xfId="0" applyAlignment="1">
      <alignment wrapText="1"/>
    </xf>
    <xf numFmtId="10" fontId="68" fillId="0" borderId="0" xfId="2" applyNumberFormat="1" applyFont="1" applyFill="1" applyAlignment="1">
      <alignment horizontal="center" wrapText="1"/>
    </xf>
    <xf numFmtId="0" fontId="0" fillId="0" borderId="0" xfId="0" applyFill="1" applyAlignment="1">
      <alignment horizontal="center"/>
    </xf>
    <xf numFmtId="0" fontId="0" fillId="0" borderId="0" xfId="0" applyFont="1"/>
    <xf numFmtId="0" fontId="67" fillId="0" borderId="0" xfId="0" applyFont="1"/>
    <xf numFmtId="0" fontId="65" fillId="0" borderId="0" xfId="47" applyFont="1" applyFill="1" applyAlignment="1">
      <alignment horizontal="center"/>
    </xf>
    <xf numFmtId="40" fontId="65" fillId="0" borderId="0" xfId="47" applyNumberFormat="1" applyFont="1" applyFill="1" applyAlignment="1"/>
    <xf numFmtId="10" fontId="65" fillId="0" borderId="0" xfId="5" applyNumberFormat="1" applyFont="1" applyFill="1" applyAlignment="1"/>
    <xf numFmtId="10" fontId="65" fillId="0" borderId="0" xfId="5" applyNumberFormat="1" applyFont="1" applyFill="1" applyAlignment="1">
      <alignment horizontal="center"/>
    </xf>
    <xf numFmtId="0" fontId="65" fillId="0" borderId="0" xfId="0" applyFont="1" applyFill="1" applyAlignment="1"/>
    <xf numFmtId="0" fontId="65" fillId="0" borderId="0" xfId="47" applyFont="1" applyFill="1" applyAlignment="1"/>
    <xf numFmtId="40" fontId="0" fillId="0" borderId="0" xfId="0" applyNumberFormat="1" applyFill="1"/>
    <xf numFmtId="10" fontId="0" fillId="0" borderId="0" xfId="2" applyNumberFormat="1" applyFont="1" applyFill="1" applyAlignment="1">
      <alignment wrapText="1"/>
    </xf>
    <xf numFmtId="0" fontId="68" fillId="0" borderId="0" xfId="0" applyFont="1" applyFill="1" applyAlignment="1">
      <alignment horizontal="center"/>
    </xf>
    <xf numFmtId="0" fontId="64" fillId="0" borderId="0" xfId="47" applyFont="1" applyFill="1" applyAlignment="1">
      <alignment horizontal="left"/>
    </xf>
    <xf numFmtId="40" fontId="64" fillId="0" borderId="0" xfId="47" applyNumberFormat="1" applyFont="1" applyFill="1" applyAlignment="1"/>
    <xf numFmtId="0" fontId="0" fillId="0" borderId="0" xfId="0" applyFill="1" applyAlignment="1">
      <alignment wrapText="1"/>
    </xf>
    <xf numFmtId="0" fontId="20" fillId="0" borderId="0" xfId="0" applyFont="1" applyFill="1" applyAlignment="1">
      <alignment horizontal="left"/>
    </xf>
    <xf numFmtId="40" fontId="69" fillId="0" borderId="0" xfId="0" applyNumberFormat="1" applyFont="1" applyFill="1"/>
    <xf numFmtId="0" fontId="5" fillId="0" borderId="0" xfId="0" applyFont="1" applyFill="1"/>
    <xf numFmtId="0" fontId="5" fillId="0" borderId="0" xfId="0" applyFont="1" applyFill="1" applyAlignment="1">
      <alignment horizontal="center"/>
    </xf>
    <xf numFmtId="1" fontId="66" fillId="0" borderId="0" xfId="0" applyNumberFormat="1" applyFont="1" applyFill="1" applyAlignment="1">
      <alignment horizontal="center"/>
    </xf>
    <xf numFmtId="0" fontId="66" fillId="0" borderId="0" xfId="0" applyFont="1" applyFill="1"/>
    <xf numFmtId="166" fontId="66" fillId="0" borderId="0" xfId="0" applyNumberFormat="1" applyFont="1" applyFill="1" applyAlignment="1">
      <alignment horizontal="center"/>
    </xf>
    <xf numFmtId="165" fontId="66" fillId="0" borderId="0" xfId="0" applyNumberFormat="1" applyFont="1" applyFill="1"/>
    <xf numFmtId="9" fontId="66" fillId="0" borderId="0" xfId="5" applyNumberFormat="1" applyFont="1" applyFill="1" applyAlignment="1">
      <alignment horizontal="center"/>
    </xf>
    <xf numFmtId="49" fontId="66" fillId="0" borderId="0" xfId="0" applyNumberFormat="1" applyFont="1" applyFill="1" applyAlignment="1">
      <alignment horizontal="center"/>
    </xf>
    <xf numFmtId="40" fontId="66" fillId="0" borderId="0" xfId="0" applyNumberFormat="1" applyFont="1" applyFill="1" applyAlignment="1">
      <alignment horizontal="right"/>
    </xf>
    <xf numFmtId="0" fontId="5" fillId="0" borderId="0" xfId="0" applyFont="1" applyFill="1" applyAlignment="1"/>
    <xf numFmtId="4" fontId="5" fillId="0" borderId="0" xfId="5" applyNumberFormat="1" applyFont="1" applyFill="1" applyAlignment="1">
      <alignment horizontal="right"/>
    </xf>
    <xf numFmtId="9" fontId="66" fillId="0" borderId="0" xfId="5" applyNumberFormat="1" applyFont="1" applyFill="1" applyAlignment="1">
      <alignment horizontal="center" vertical="top"/>
    </xf>
    <xf numFmtId="9" fontId="66" fillId="0" borderId="0" xfId="5" applyFont="1" applyFill="1" applyAlignment="1">
      <alignment horizontal="right" vertical="top"/>
    </xf>
    <xf numFmtId="4" fontId="5" fillId="0" borderId="0" xfId="0" applyNumberFormat="1" applyFont="1" applyFill="1" applyAlignment="1">
      <alignment horizontal="right"/>
    </xf>
    <xf numFmtId="0" fontId="65" fillId="0" borderId="0" xfId="0" applyFont="1"/>
    <xf numFmtId="0" fontId="64" fillId="33" borderId="0" xfId="0" applyFont="1" applyFill="1" applyAlignment="1">
      <alignment horizontal="center" vertical="center" wrapText="1"/>
    </xf>
    <xf numFmtId="9" fontId="64" fillId="33" borderId="0" xfId="5" applyNumberFormat="1" applyFont="1" applyFill="1" applyAlignment="1">
      <alignment horizontal="center" vertical="center" wrapText="1"/>
    </xf>
    <xf numFmtId="49" fontId="64" fillId="33" borderId="0" xfId="0" applyNumberFormat="1" applyFont="1" applyFill="1" applyAlignment="1">
      <alignment horizontal="center" vertical="center" wrapText="1"/>
    </xf>
    <xf numFmtId="40" fontId="64" fillId="33" borderId="0" xfId="0" applyNumberFormat="1" applyFont="1" applyFill="1" applyAlignment="1">
      <alignment horizontal="center" vertical="center" wrapText="1"/>
    </xf>
    <xf numFmtId="9" fontId="64" fillId="33" borderId="0" xfId="0" applyNumberFormat="1" applyFont="1" applyFill="1" applyAlignment="1">
      <alignment horizontal="center" vertical="center" wrapText="1"/>
    </xf>
    <xf numFmtId="4" fontId="64" fillId="33" borderId="0" xfId="5" applyNumberFormat="1" applyFont="1" applyFill="1" applyAlignment="1">
      <alignment horizontal="center" vertical="center" wrapText="1"/>
    </xf>
    <xf numFmtId="0" fontId="65" fillId="0" borderId="0" xfId="0" applyFont="1" applyAlignment="1">
      <alignment horizontal="center" wrapText="1"/>
    </xf>
    <xf numFmtId="0" fontId="5" fillId="35" borderId="0" xfId="0" applyFont="1" applyFill="1"/>
    <xf numFmtId="0" fontId="5" fillId="35" borderId="0" xfId="0" applyFont="1" applyFill="1" applyAlignment="1">
      <alignment horizontal="center"/>
    </xf>
    <xf numFmtId="1" fontId="66" fillId="35" borderId="0" xfId="0" applyNumberFormat="1" applyFont="1" applyFill="1" applyAlignment="1">
      <alignment horizontal="center"/>
    </xf>
    <xf numFmtId="0" fontId="66" fillId="35" borderId="0" xfId="0" applyFont="1" applyFill="1"/>
    <xf numFmtId="166" fontId="66" fillId="35" borderId="0" xfId="0" applyNumberFormat="1" applyFont="1" applyFill="1" applyAlignment="1">
      <alignment horizontal="center"/>
    </xf>
    <xf numFmtId="165" fontId="66" fillId="35" borderId="0" xfId="0" applyNumberFormat="1" applyFont="1" applyFill="1"/>
    <xf numFmtId="9" fontId="66" fillId="35" borderId="0" xfId="5" applyNumberFormat="1" applyFont="1" applyFill="1" applyAlignment="1">
      <alignment horizontal="center"/>
    </xf>
    <xf numFmtId="49" fontId="66" fillId="35" borderId="0" xfId="5" applyNumberFormat="1" applyFont="1" applyFill="1" applyAlignment="1">
      <alignment horizontal="center"/>
    </xf>
    <xf numFmtId="9" fontId="66" fillId="35" borderId="0" xfId="5" applyFont="1" applyFill="1" applyAlignment="1">
      <alignment horizontal="right"/>
    </xf>
    <xf numFmtId="0" fontId="5" fillId="35" borderId="0" xfId="0" applyFont="1" applyFill="1" applyAlignment="1"/>
    <xf numFmtId="4" fontId="5" fillId="35" borderId="0" xfId="5" applyNumberFormat="1" applyFont="1" applyFill="1" applyAlignment="1">
      <alignment horizontal="right"/>
    </xf>
    <xf numFmtId="0" fontId="65" fillId="0" borderId="0" xfId="0" applyFont="1" applyFill="1"/>
    <xf numFmtId="0" fontId="0" fillId="36" borderId="0" xfId="0" applyFill="1" applyAlignment="1">
      <alignment horizontal="center"/>
    </xf>
    <xf numFmtId="0" fontId="0" fillId="36" borderId="0" xfId="0" applyFill="1" applyAlignment="1">
      <alignment wrapText="1"/>
    </xf>
    <xf numFmtId="40" fontId="0" fillId="36" borderId="0" xfId="0" applyNumberFormat="1" applyFill="1"/>
    <xf numFmtId="0" fontId="65" fillId="36" borderId="0" xfId="0" applyFont="1" applyFill="1" applyAlignment="1"/>
    <xf numFmtId="10" fontId="0" fillId="36" borderId="0" xfId="2" applyNumberFormat="1" applyFont="1" applyFill="1" applyAlignment="1">
      <alignment wrapText="1"/>
    </xf>
    <xf numFmtId="10" fontId="68" fillId="36" borderId="0" xfId="2" applyNumberFormat="1" applyFont="1" applyFill="1" applyAlignment="1">
      <alignment horizontal="center" vertical="center" wrapText="1"/>
    </xf>
    <xf numFmtId="10" fontId="68" fillId="36" borderId="0" xfId="0" applyNumberFormat="1" applyFont="1" applyFill="1" applyAlignment="1">
      <alignment horizontal="center" vertical="center" wrapText="1"/>
    </xf>
    <xf numFmtId="10" fontId="68" fillId="36" borderId="0" xfId="2" applyNumberFormat="1" applyFont="1" applyFill="1" applyAlignment="1">
      <alignment horizontal="center" wrapText="1"/>
    </xf>
    <xf numFmtId="0" fontId="68" fillId="36" borderId="0" xfId="0" applyFont="1" applyFill="1" applyAlignment="1">
      <alignment horizontal="center"/>
    </xf>
    <xf numFmtId="0" fontId="65" fillId="34" borderId="0" xfId="47" applyFont="1" applyFill="1" applyAlignment="1">
      <alignment horizontal="center"/>
    </xf>
    <xf numFmtId="0" fontId="65" fillId="34" borderId="0" xfId="47" applyFont="1" applyFill="1" applyAlignment="1"/>
    <xf numFmtId="40" fontId="65" fillId="34" borderId="0" xfId="47" applyNumberFormat="1" applyFont="1" applyFill="1" applyAlignment="1"/>
    <xf numFmtId="10" fontId="65" fillId="34" borderId="0" xfId="5" applyNumberFormat="1" applyFont="1" applyFill="1" applyAlignment="1"/>
    <xf numFmtId="10" fontId="65" fillId="34" borderId="0" xfId="5" applyNumberFormat="1" applyFont="1" applyFill="1" applyAlignment="1">
      <alignment horizontal="center" vertical="center"/>
    </xf>
    <xf numFmtId="0" fontId="0" fillId="34" borderId="0" xfId="0" applyFill="1" applyAlignment="1">
      <alignment horizontal="center"/>
    </xf>
    <xf numFmtId="0" fontId="0" fillId="34" borderId="0" xfId="0" applyFill="1" applyAlignment="1">
      <alignment wrapText="1"/>
    </xf>
    <xf numFmtId="40" fontId="0" fillId="34" borderId="0" xfId="0" applyNumberFormat="1" applyFill="1"/>
    <xf numFmtId="10" fontId="0" fillId="34" borderId="0" xfId="2" applyNumberFormat="1" applyFont="1" applyFill="1" applyAlignment="1">
      <alignment wrapText="1"/>
    </xf>
    <xf numFmtId="10" fontId="68" fillId="34" borderId="0" xfId="2" applyNumberFormat="1" applyFont="1" applyFill="1" applyAlignment="1">
      <alignment horizontal="center" wrapText="1"/>
    </xf>
    <xf numFmtId="0" fontId="68" fillId="34" borderId="0" xfId="0" applyFont="1" applyFill="1" applyAlignment="1">
      <alignment horizontal="center"/>
    </xf>
    <xf numFmtId="10" fontId="68" fillId="34" borderId="0" xfId="2" applyNumberFormat="1" applyFont="1" applyFill="1" applyAlignment="1">
      <alignment horizontal="center" vertical="center" wrapText="1"/>
    </xf>
    <xf numFmtId="10" fontId="68" fillId="34" borderId="0" xfId="0" applyNumberFormat="1" applyFont="1" applyFill="1" applyAlignment="1">
      <alignment horizontal="center" vertical="center" wrapText="1"/>
    </xf>
    <xf numFmtId="0" fontId="64" fillId="0" borderId="0" xfId="0" applyFont="1" applyAlignment="1">
      <alignment horizontal="left" wrapText="1"/>
    </xf>
    <xf numFmtId="0" fontId="65" fillId="35" borderId="0" xfId="0" applyFont="1" applyFill="1" applyAlignment="1">
      <alignment wrapText="1"/>
    </xf>
    <xf numFmtId="0" fontId="0" fillId="35" borderId="0" xfId="0" applyFont="1" applyFill="1" applyAlignment="1"/>
    <xf numFmtId="0" fontId="65" fillId="34" borderId="0" xfId="0" applyFont="1" applyFill="1" applyAlignment="1">
      <alignment horizontal="left" wrapText="1"/>
    </xf>
    <xf numFmtId="0" fontId="0" fillId="34" borderId="0" xfId="0" applyFont="1" applyFill="1" applyAlignment="1">
      <alignment horizontal="left" wrapText="1"/>
    </xf>
    <xf numFmtId="0" fontId="65" fillId="36" borderId="0" xfId="0" applyFont="1" applyFill="1" applyAlignment="1">
      <alignment horizontal="left" wrapText="1"/>
    </xf>
    <xf numFmtId="0" fontId="0" fillId="36" borderId="0" xfId="0" applyFont="1" applyFill="1" applyAlignment="1">
      <alignment horizontal="left" wrapText="1"/>
    </xf>
    <xf numFmtId="0" fontId="3" fillId="0" borderId="0" xfId="3" applyFont="1" applyFill="1" applyBorder="1" applyAlignment="1">
      <alignment horizontal="center" wrapText="1"/>
    </xf>
    <xf numFmtId="43" fontId="3" fillId="0" borderId="0" xfId="2091" applyFont="1" applyFill="1" applyBorder="1" applyAlignment="1">
      <alignment horizontal="center" wrapText="1"/>
    </xf>
    <xf numFmtId="0" fontId="0" fillId="0" borderId="0" xfId="0" applyFont="1" applyFill="1" applyBorder="1"/>
    <xf numFmtId="0" fontId="3" fillId="0" borderId="0" xfId="3" applyFont="1" applyFill="1" applyBorder="1" applyAlignment="1">
      <alignment horizontal="left" vertical="top"/>
    </xf>
    <xf numFmtId="0" fontId="4" fillId="0" borderId="0" xfId="3" applyFont="1" applyFill="1" applyBorder="1" applyAlignment="1">
      <alignment horizontal="center" vertical="top"/>
    </xf>
    <xf numFmtId="0" fontId="3" fillId="0" borderId="0" xfId="3" applyFont="1" applyFill="1" applyBorder="1" applyAlignment="1">
      <alignment horizontal="center" vertical="top"/>
    </xf>
    <xf numFmtId="0" fontId="4" fillId="0" borderId="0" xfId="3" applyFont="1" applyFill="1" applyBorder="1" applyAlignment="1">
      <alignment horizontal="left" vertical="top"/>
    </xf>
    <xf numFmtId="43" fontId="4" fillId="0" borderId="0" xfId="2091" applyFont="1" applyFill="1" applyBorder="1" applyAlignment="1">
      <alignment horizontal="right" vertical="top"/>
    </xf>
    <xf numFmtId="164" fontId="4" fillId="0" borderId="0" xfId="3" applyNumberFormat="1" applyFont="1" applyFill="1" applyBorder="1" applyAlignment="1">
      <alignment horizontal="left" vertical="top"/>
    </xf>
    <xf numFmtId="43" fontId="5" fillId="0" borderId="0" xfId="2091" applyFont="1" applyFill="1" applyBorder="1"/>
    <xf numFmtId="0" fontId="64" fillId="33" borderId="0" xfId="47" applyFont="1" applyFill="1" applyAlignment="1">
      <alignment horizontal="center" wrapText="1"/>
    </xf>
    <xf numFmtId="40" fontId="64" fillId="33" borderId="0" xfId="47" applyNumberFormat="1" applyFont="1" applyFill="1" applyAlignment="1">
      <alignment horizontal="center" wrapText="1"/>
    </xf>
    <xf numFmtId="9" fontId="64" fillId="33" borderId="0" xfId="5" applyFont="1" applyFill="1" applyAlignment="1">
      <alignment horizontal="center" wrapText="1"/>
    </xf>
    <xf numFmtId="10" fontId="64" fillId="33" borderId="0" xfId="5" applyNumberFormat="1" applyFont="1" applyFill="1" applyAlignment="1">
      <alignment horizontal="center" wrapText="1"/>
    </xf>
  </cellXfs>
  <cellStyles count="2092">
    <cellStyle name="20% - Accent1 10" xfId="1321"/>
    <cellStyle name="20% - Accent1 11" xfId="1339"/>
    <cellStyle name="20% - Accent1 12" xfId="1353"/>
    <cellStyle name="20% - Accent1 13" xfId="1367"/>
    <cellStyle name="20% - Accent1 14" xfId="1382"/>
    <cellStyle name="20% - Accent1 15" xfId="1396"/>
    <cellStyle name="20% - Accent1 16" xfId="1411"/>
    <cellStyle name="20% - Accent1 17" xfId="1425"/>
    <cellStyle name="20% - Accent1 18" xfId="1439"/>
    <cellStyle name="20% - Accent1 19" xfId="1454"/>
    <cellStyle name="20% - Accent1 2" xfId="24"/>
    <cellStyle name="20% - Accent1 2 2" xfId="175"/>
    <cellStyle name="20% - Accent1 2 2 2" xfId="176"/>
    <cellStyle name="20% - Accent1 2 2 2 2" xfId="1530"/>
    <cellStyle name="20% - Accent1 2 2 3" xfId="177"/>
    <cellStyle name="20% - Accent1 2 2 3 2" xfId="1531"/>
    <cellStyle name="20% - Accent1 2 2 4" xfId="1514"/>
    <cellStyle name="20% - Accent1 2 2 5" xfId="1502"/>
    <cellStyle name="20% - Accent1 2 3" xfId="178"/>
    <cellStyle name="20% - Accent1 2 3 2" xfId="1532"/>
    <cellStyle name="20% - Accent1 2 4" xfId="179"/>
    <cellStyle name="20% - Accent1 2 4 2" xfId="1533"/>
    <cellStyle name="20% - Accent1 2 5" xfId="174"/>
    <cellStyle name="20% - Accent1 2 6" xfId="1488"/>
    <cellStyle name="20% - Accent1 20" xfId="1470"/>
    <cellStyle name="20% - Accent1 21" xfId="102"/>
    <cellStyle name="20% - Accent1 3" xfId="145"/>
    <cellStyle name="20% - Accent1 3 2" xfId="180"/>
    <cellStyle name="20% - Accent1 3 2 2" xfId="181"/>
    <cellStyle name="20% - Accent1 3 2 2 2" xfId="1536"/>
    <cellStyle name="20% - Accent1 3 2 3" xfId="182"/>
    <cellStyle name="20% - Accent1 3 2 3 2" xfId="1537"/>
    <cellStyle name="20% - Accent1 3 2 4" xfId="1535"/>
    <cellStyle name="20% - Accent1 3 3" xfId="183"/>
    <cellStyle name="20% - Accent1 3 3 2" xfId="1538"/>
    <cellStyle name="20% - Accent1 3 4" xfId="184"/>
    <cellStyle name="20% - Accent1 3 4 2" xfId="1539"/>
    <cellStyle name="20% - Accent1 3 5" xfId="1534"/>
    <cellStyle name="20% - Accent1 4" xfId="185"/>
    <cellStyle name="20% - Accent1 4 2" xfId="186"/>
    <cellStyle name="20% - Accent1 4 2 2" xfId="187"/>
    <cellStyle name="20% - Accent1 4 2 2 2" xfId="1542"/>
    <cellStyle name="20% - Accent1 4 2 3" xfId="188"/>
    <cellStyle name="20% - Accent1 4 2 3 2" xfId="1543"/>
    <cellStyle name="20% - Accent1 4 2 4" xfId="1541"/>
    <cellStyle name="20% - Accent1 4 3" xfId="189"/>
    <cellStyle name="20% - Accent1 4 3 2" xfId="1544"/>
    <cellStyle name="20% - Accent1 4 4" xfId="190"/>
    <cellStyle name="20% - Accent1 4 4 2" xfId="1545"/>
    <cellStyle name="20% - Accent1 4 5" xfId="1540"/>
    <cellStyle name="20% - Accent1 5" xfId="191"/>
    <cellStyle name="20% - Accent1 5 2" xfId="1546"/>
    <cellStyle name="20% - Accent1 6" xfId="192"/>
    <cellStyle name="20% - Accent1 6 2" xfId="1547"/>
    <cellStyle name="20% - Accent1 7" xfId="193"/>
    <cellStyle name="20% - Accent1 7 2" xfId="1548"/>
    <cellStyle name="20% - Accent1 8" xfId="194"/>
    <cellStyle name="20% - Accent1 8 2" xfId="1549"/>
    <cellStyle name="20% - Accent1 9" xfId="1308"/>
    <cellStyle name="20% - Accent2 10" xfId="1323"/>
    <cellStyle name="20% - Accent2 11" xfId="1341"/>
    <cellStyle name="20% - Accent2 12" xfId="1355"/>
    <cellStyle name="20% - Accent2 13" xfId="1369"/>
    <cellStyle name="20% - Accent2 14" xfId="1384"/>
    <cellStyle name="20% - Accent2 15" xfId="1398"/>
    <cellStyle name="20% - Accent2 16" xfId="1413"/>
    <cellStyle name="20% - Accent2 17" xfId="1427"/>
    <cellStyle name="20% - Accent2 18" xfId="1441"/>
    <cellStyle name="20% - Accent2 19" xfId="1456"/>
    <cellStyle name="20% - Accent2 2" xfId="28"/>
    <cellStyle name="20% - Accent2 2 2" xfId="196"/>
    <cellStyle name="20% - Accent2 2 2 2" xfId="197"/>
    <cellStyle name="20% - Accent2 2 2 2 2" xfId="1550"/>
    <cellStyle name="20% - Accent2 2 2 3" xfId="198"/>
    <cellStyle name="20% - Accent2 2 2 3 2" xfId="1551"/>
    <cellStyle name="20% - Accent2 2 2 4" xfId="1515"/>
    <cellStyle name="20% - Accent2 2 2 5" xfId="1504"/>
    <cellStyle name="20% - Accent2 2 3" xfId="199"/>
    <cellStyle name="20% - Accent2 2 3 2" xfId="1552"/>
    <cellStyle name="20% - Accent2 2 4" xfId="200"/>
    <cellStyle name="20% - Accent2 2 4 2" xfId="1553"/>
    <cellStyle name="20% - Accent2 2 5" xfId="195"/>
    <cellStyle name="20% - Accent2 2 6" xfId="1490"/>
    <cellStyle name="20% - Accent2 20" xfId="1472"/>
    <cellStyle name="20% - Accent2 21" xfId="106"/>
    <cellStyle name="20% - Accent2 3" xfId="149"/>
    <cellStyle name="20% - Accent2 3 2" xfId="201"/>
    <cellStyle name="20% - Accent2 3 2 2" xfId="202"/>
    <cellStyle name="20% - Accent2 3 2 2 2" xfId="1556"/>
    <cellStyle name="20% - Accent2 3 2 3" xfId="203"/>
    <cellStyle name="20% - Accent2 3 2 3 2" xfId="1557"/>
    <cellStyle name="20% - Accent2 3 2 4" xfId="1555"/>
    <cellStyle name="20% - Accent2 3 3" xfId="204"/>
    <cellStyle name="20% - Accent2 3 3 2" xfId="1558"/>
    <cellStyle name="20% - Accent2 3 4" xfId="205"/>
    <cellStyle name="20% - Accent2 3 4 2" xfId="1559"/>
    <cellStyle name="20% - Accent2 3 5" xfId="1554"/>
    <cellStyle name="20% - Accent2 4" xfId="206"/>
    <cellStyle name="20% - Accent2 4 2" xfId="207"/>
    <cellStyle name="20% - Accent2 4 2 2" xfId="208"/>
    <cellStyle name="20% - Accent2 4 2 2 2" xfId="1562"/>
    <cellStyle name="20% - Accent2 4 2 3" xfId="209"/>
    <cellStyle name="20% - Accent2 4 2 3 2" xfId="1563"/>
    <cellStyle name="20% - Accent2 4 2 4" xfId="1561"/>
    <cellStyle name="20% - Accent2 4 3" xfId="210"/>
    <cellStyle name="20% - Accent2 4 3 2" xfId="1564"/>
    <cellStyle name="20% - Accent2 4 4" xfId="211"/>
    <cellStyle name="20% - Accent2 4 4 2" xfId="1565"/>
    <cellStyle name="20% - Accent2 4 5" xfId="1560"/>
    <cellStyle name="20% - Accent2 5" xfId="212"/>
    <cellStyle name="20% - Accent2 5 2" xfId="1566"/>
    <cellStyle name="20% - Accent2 6" xfId="213"/>
    <cellStyle name="20% - Accent2 6 2" xfId="1567"/>
    <cellStyle name="20% - Accent2 7" xfId="214"/>
    <cellStyle name="20% - Accent2 7 2" xfId="1568"/>
    <cellStyle name="20% - Accent2 8" xfId="215"/>
    <cellStyle name="20% - Accent2 8 2" xfId="1569"/>
    <cellStyle name="20% - Accent2 9" xfId="1310"/>
    <cellStyle name="20% - Accent3 10" xfId="1325"/>
    <cellStyle name="20% - Accent3 11" xfId="1343"/>
    <cellStyle name="20% - Accent3 12" xfId="1357"/>
    <cellStyle name="20% - Accent3 13" xfId="1371"/>
    <cellStyle name="20% - Accent3 14" xfId="1386"/>
    <cellStyle name="20% - Accent3 15" xfId="1400"/>
    <cellStyle name="20% - Accent3 16" xfId="1415"/>
    <cellStyle name="20% - Accent3 17" xfId="1429"/>
    <cellStyle name="20% - Accent3 18" xfId="1443"/>
    <cellStyle name="20% - Accent3 19" xfId="1458"/>
    <cellStyle name="20% - Accent3 2" xfId="32"/>
    <cellStyle name="20% - Accent3 2 2" xfId="217"/>
    <cellStyle name="20% - Accent3 2 2 2" xfId="218"/>
    <cellStyle name="20% - Accent3 2 2 2 2" xfId="1570"/>
    <cellStyle name="20% - Accent3 2 2 3" xfId="219"/>
    <cellStyle name="20% - Accent3 2 2 3 2" xfId="1571"/>
    <cellStyle name="20% - Accent3 2 2 4" xfId="1516"/>
    <cellStyle name="20% - Accent3 2 2 5" xfId="1506"/>
    <cellStyle name="20% - Accent3 2 3" xfId="220"/>
    <cellStyle name="20% - Accent3 2 3 2" xfId="1572"/>
    <cellStyle name="20% - Accent3 2 4" xfId="221"/>
    <cellStyle name="20% - Accent3 2 4 2" xfId="1573"/>
    <cellStyle name="20% - Accent3 2 5" xfId="216"/>
    <cellStyle name="20% - Accent3 2 6" xfId="1492"/>
    <cellStyle name="20% - Accent3 20" xfId="1474"/>
    <cellStyle name="20% - Accent3 21" xfId="110"/>
    <cellStyle name="20% - Accent3 3" xfId="153"/>
    <cellStyle name="20% - Accent3 3 2" xfId="222"/>
    <cellStyle name="20% - Accent3 3 2 2" xfId="223"/>
    <cellStyle name="20% - Accent3 3 2 2 2" xfId="1576"/>
    <cellStyle name="20% - Accent3 3 2 3" xfId="224"/>
    <cellStyle name="20% - Accent3 3 2 3 2" xfId="1577"/>
    <cellStyle name="20% - Accent3 3 2 4" xfId="1575"/>
    <cellStyle name="20% - Accent3 3 3" xfId="225"/>
    <cellStyle name="20% - Accent3 3 3 2" xfId="1578"/>
    <cellStyle name="20% - Accent3 3 4" xfId="226"/>
    <cellStyle name="20% - Accent3 3 4 2" xfId="1579"/>
    <cellStyle name="20% - Accent3 3 5" xfId="1574"/>
    <cellStyle name="20% - Accent3 4" xfId="227"/>
    <cellStyle name="20% - Accent3 4 2" xfId="228"/>
    <cellStyle name="20% - Accent3 4 2 2" xfId="229"/>
    <cellStyle name="20% - Accent3 4 2 2 2" xfId="1582"/>
    <cellStyle name="20% - Accent3 4 2 3" xfId="230"/>
    <cellStyle name="20% - Accent3 4 2 3 2" xfId="1583"/>
    <cellStyle name="20% - Accent3 4 2 4" xfId="1581"/>
    <cellStyle name="20% - Accent3 4 3" xfId="231"/>
    <cellStyle name="20% - Accent3 4 3 2" xfId="1584"/>
    <cellStyle name="20% - Accent3 4 4" xfId="232"/>
    <cellStyle name="20% - Accent3 4 4 2" xfId="1585"/>
    <cellStyle name="20% - Accent3 4 5" xfId="1580"/>
    <cellStyle name="20% - Accent3 5" xfId="233"/>
    <cellStyle name="20% - Accent3 5 2" xfId="1586"/>
    <cellStyle name="20% - Accent3 6" xfId="234"/>
    <cellStyle name="20% - Accent3 6 2" xfId="1587"/>
    <cellStyle name="20% - Accent3 7" xfId="235"/>
    <cellStyle name="20% - Accent3 7 2" xfId="1588"/>
    <cellStyle name="20% - Accent3 8" xfId="236"/>
    <cellStyle name="20% - Accent3 8 2" xfId="1589"/>
    <cellStyle name="20% - Accent3 9" xfId="1312"/>
    <cellStyle name="20% - Accent4 10" xfId="1327"/>
    <cellStyle name="20% - Accent4 11" xfId="1345"/>
    <cellStyle name="20% - Accent4 12" xfId="1359"/>
    <cellStyle name="20% - Accent4 13" xfId="1373"/>
    <cellStyle name="20% - Accent4 14" xfId="1388"/>
    <cellStyle name="20% - Accent4 15" xfId="1402"/>
    <cellStyle name="20% - Accent4 16" xfId="1417"/>
    <cellStyle name="20% - Accent4 17" xfId="1431"/>
    <cellStyle name="20% - Accent4 18" xfId="1445"/>
    <cellStyle name="20% - Accent4 19" xfId="1460"/>
    <cellStyle name="20% - Accent4 2" xfId="36"/>
    <cellStyle name="20% - Accent4 2 2" xfId="238"/>
    <cellStyle name="20% - Accent4 2 2 2" xfId="239"/>
    <cellStyle name="20% - Accent4 2 2 2 2" xfId="1590"/>
    <cellStyle name="20% - Accent4 2 2 3" xfId="240"/>
    <cellStyle name="20% - Accent4 2 2 3 2" xfId="1591"/>
    <cellStyle name="20% - Accent4 2 2 4" xfId="1517"/>
    <cellStyle name="20% - Accent4 2 2 5" xfId="1508"/>
    <cellStyle name="20% - Accent4 2 3" xfId="241"/>
    <cellStyle name="20% - Accent4 2 3 2" xfId="1592"/>
    <cellStyle name="20% - Accent4 2 4" xfId="242"/>
    <cellStyle name="20% - Accent4 2 4 2" xfId="1593"/>
    <cellStyle name="20% - Accent4 2 5" xfId="237"/>
    <cellStyle name="20% - Accent4 2 6" xfId="1494"/>
    <cellStyle name="20% - Accent4 20" xfId="1476"/>
    <cellStyle name="20% - Accent4 21" xfId="114"/>
    <cellStyle name="20% - Accent4 3" xfId="157"/>
    <cellStyle name="20% - Accent4 3 2" xfId="243"/>
    <cellStyle name="20% - Accent4 3 2 2" xfId="244"/>
    <cellStyle name="20% - Accent4 3 2 2 2" xfId="1596"/>
    <cellStyle name="20% - Accent4 3 2 3" xfId="245"/>
    <cellStyle name="20% - Accent4 3 2 3 2" xfId="1597"/>
    <cellStyle name="20% - Accent4 3 2 4" xfId="1595"/>
    <cellStyle name="20% - Accent4 3 3" xfId="246"/>
    <cellStyle name="20% - Accent4 3 3 2" xfId="1598"/>
    <cellStyle name="20% - Accent4 3 4" xfId="247"/>
    <cellStyle name="20% - Accent4 3 4 2" xfId="1599"/>
    <cellStyle name="20% - Accent4 3 5" xfId="1594"/>
    <cellStyle name="20% - Accent4 4" xfId="248"/>
    <cellStyle name="20% - Accent4 4 2" xfId="249"/>
    <cellStyle name="20% - Accent4 4 2 2" xfId="250"/>
    <cellStyle name="20% - Accent4 4 2 2 2" xfId="1602"/>
    <cellStyle name="20% - Accent4 4 2 3" xfId="251"/>
    <cellStyle name="20% - Accent4 4 2 3 2" xfId="1603"/>
    <cellStyle name="20% - Accent4 4 2 4" xfId="1601"/>
    <cellStyle name="20% - Accent4 4 3" xfId="252"/>
    <cellStyle name="20% - Accent4 4 3 2" xfId="1604"/>
    <cellStyle name="20% - Accent4 4 4" xfId="253"/>
    <cellStyle name="20% - Accent4 4 4 2" xfId="1605"/>
    <cellStyle name="20% - Accent4 4 5" xfId="1600"/>
    <cellStyle name="20% - Accent4 5" xfId="254"/>
    <cellStyle name="20% - Accent4 5 2" xfId="1606"/>
    <cellStyle name="20% - Accent4 6" xfId="255"/>
    <cellStyle name="20% - Accent4 6 2" xfId="1607"/>
    <cellStyle name="20% - Accent4 7" xfId="256"/>
    <cellStyle name="20% - Accent4 7 2" xfId="1608"/>
    <cellStyle name="20% - Accent4 8" xfId="257"/>
    <cellStyle name="20% - Accent4 8 2" xfId="1609"/>
    <cellStyle name="20% - Accent4 9" xfId="1314"/>
    <cellStyle name="20% - Accent5 10" xfId="1329"/>
    <cellStyle name="20% - Accent5 11" xfId="1347"/>
    <cellStyle name="20% - Accent5 12" xfId="1361"/>
    <cellStyle name="20% - Accent5 13" xfId="1375"/>
    <cellStyle name="20% - Accent5 14" xfId="1390"/>
    <cellStyle name="20% - Accent5 15" xfId="1404"/>
    <cellStyle name="20% - Accent5 16" xfId="1419"/>
    <cellStyle name="20% - Accent5 17" xfId="1433"/>
    <cellStyle name="20% - Accent5 18" xfId="1447"/>
    <cellStyle name="20% - Accent5 19" xfId="1462"/>
    <cellStyle name="20% - Accent5 2" xfId="40"/>
    <cellStyle name="20% - Accent5 2 2" xfId="259"/>
    <cellStyle name="20% - Accent5 2 2 2" xfId="260"/>
    <cellStyle name="20% - Accent5 2 2 2 2" xfId="1610"/>
    <cellStyle name="20% - Accent5 2 2 3" xfId="261"/>
    <cellStyle name="20% - Accent5 2 2 3 2" xfId="1611"/>
    <cellStyle name="20% - Accent5 2 2 4" xfId="1518"/>
    <cellStyle name="20% - Accent5 2 2 5" xfId="1510"/>
    <cellStyle name="20% - Accent5 2 3" xfId="262"/>
    <cellStyle name="20% - Accent5 2 3 2" xfId="1612"/>
    <cellStyle name="20% - Accent5 2 4" xfId="263"/>
    <cellStyle name="20% - Accent5 2 4 2" xfId="1613"/>
    <cellStyle name="20% - Accent5 2 5" xfId="258"/>
    <cellStyle name="20% - Accent5 2 6" xfId="1496"/>
    <cellStyle name="20% - Accent5 20" xfId="1478"/>
    <cellStyle name="20% - Accent5 21" xfId="118"/>
    <cellStyle name="20% - Accent5 3" xfId="161"/>
    <cellStyle name="20% - Accent5 3 2" xfId="264"/>
    <cellStyle name="20% - Accent5 3 2 2" xfId="265"/>
    <cellStyle name="20% - Accent5 3 2 2 2" xfId="1616"/>
    <cellStyle name="20% - Accent5 3 2 3" xfId="266"/>
    <cellStyle name="20% - Accent5 3 2 3 2" xfId="1617"/>
    <cellStyle name="20% - Accent5 3 2 4" xfId="1615"/>
    <cellStyle name="20% - Accent5 3 3" xfId="267"/>
    <cellStyle name="20% - Accent5 3 3 2" xfId="1618"/>
    <cellStyle name="20% - Accent5 3 4" xfId="268"/>
    <cellStyle name="20% - Accent5 3 4 2" xfId="1619"/>
    <cellStyle name="20% - Accent5 3 5" xfId="1614"/>
    <cellStyle name="20% - Accent5 4" xfId="269"/>
    <cellStyle name="20% - Accent5 4 2" xfId="270"/>
    <cellStyle name="20% - Accent5 4 2 2" xfId="271"/>
    <cellStyle name="20% - Accent5 4 2 2 2" xfId="1622"/>
    <cellStyle name="20% - Accent5 4 2 3" xfId="272"/>
    <cellStyle name="20% - Accent5 4 2 3 2" xfId="1623"/>
    <cellStyle name="20% - Accent5 4 2 4" xfId="1621"/>
    <cellStyle name="20% - Accent5 4 3" xfId="273"/>
    <cellStyle name="20% - Accent5 4 3 2" xfId="1624"/>
    <cellStyle name="20% - Accent5 4 4" xfId="274"/>
    <cellStyle name="20% - Accent5 4 4 2" xfId="1625"/>
    <cellStyle name="20% - Accent5 4 5" xfId="1620"/>
    <cellStyle name="20% - Accent5 5" xfId="275"/>
    <cellStyle name="20% - Accent5 5 2" xfId="1626"/>
    <cellStyle name="20% - Accent5 6" xfId="276"/>
    <cellStyle name="20% - Accent5 6 2" xfId="1627"/>
    <cellStyle name="20% - Accent5 7" xfId="277"/>
    <cellStyle name="20% - Accent5 7 2" xfId="1628"/>
    <cellStyle name="20% - Accent5 8" xfId="278"/>
    <cellStyle name="20% - Accent5 8 2" xfId="1629"/>
    <cellStyle name="20% - Accent5 9" xfId="1316"/>
    <cellStyle name="20% - Accent6 10" xfId="1331"/>
    <cellStyle name="20% - Accent6 11" xfId="1349"/>
    <cellStyle name="20% - Accent6 12" xfId="1363"/>
    <cellStyle name="20% - Accent6 13" xfId="1377"/>
    <cellStyle name="20% - Accent6 14" xfId="1392"/>
    <cellStyle name="20% - Accent6 15" xfId="1406"/>
    <cellStyle name="20% - Accent6 16" xfId="1421"/>
    <cellStyle name="20% - Accent6 17" xfId="1435"/>
    <cellStyle name="20% - Accent6 18" xfId="1449"/>
    <cellStyle name="20% - Accent6 19" xfId="1464"/>
    <cellStyle name="20% - Accent6 2" xfId="44"/>
    <cellStyle name="20% - Accent6 2 2" xfId="280"/>
    <cellStyle name="20% - Accent6 2 2 2" xfId="281"/>
    <cellStyle name="20% - Accent6 2 2 2 2" xfId="1630"/>
    <cellStyle name="20% - Accent6 2 2 3" xfId="282"/>
    <cellStyle name="20% - Accent6 2 2 3 2" xfId="1631"/>
    <cellStyle name="20% - Accent6 2 2 4" xfId="1519"/>
    <cellStyle name="20% - Accent6 2 2 5" xfId="1512"/>
    <cellStyle name="20% - Accent6 2 3" xfId="283"/>
    <cellStyle name="20% - Accent6 2 3 2" xfId="1632"/>
    <cellStyle name="20% - Accent6 2 4" xfId="284"/>
    <cellStyle name="20% - Accent6 2 4 2" xfId="1633"/>
    <cellStyle name="20% - Accent6 2 5" xfId="279"/>
    <cellStyle name="20% - Accent6 2 6" xfId="1498"/>
    <cellStyle name="20% - Accent6 20" xfId="1480"/>
    <cellStyle name="20% - Accent6 21" xfId="122"/>
    <cellStyle name="20% - Accent6 3" xfId="165"/>
    <cellStyle name="20% - Accent6 3 2" xfId="285"/>
    <cellStyle name="20% - Accent6 3 2 2" xfId="286"/>
    <cellStyle name="20% - Accent6 3 2 2 2" xfId="1636"/>
    <cellStyle name="20% - Accent6 3 2 3" xfId="287"/>
    <cellStyle name="20% - Accent6 3 2 3 2" xfId="1637"/>
    <cellStyle name="20% - Accent6 3 2 4" xfId="1635"/>
    <cellStyle name="20% - Accent6 3 3" xfId="288"/>
    <cellStyle name="20% - Accent6 3 3 2" xfId="1638"/>
    <cellStyle name="20% - Accent6 3 4" xfId="289"/>
    <cellStyle name="20% - Accent6 3 4 2" xfId="1639"/>
    <cellStyle name="20% - Accent6 3 5" xfId="1634"/>
    <cellStyle name="20% - Accent6 4" xfId="290"/>
    <cellStyle name="20% - Accent6 4 2" xfId="291"/>
    <cellStyle name="20% - Accent6 4 2 2" xfId="292"/>
    <cellStyle name="20% - Accent6 4 2 2 2" xfId="1642"/>
    <cellStyle name="20% - Accent6 4 2 3" xfId="293"/>
    <cellStyle name="20% - Accent6 4 2 3 2" xfId="1643"/>
    <cellStyle name="20% - Accent6 4 2 4" xfId="1641"/>
    <cellStyle name="20% - Accent6 4 3" xfId="294"/>
    <cellStyle name="20% - Accent6 4 3 2" xfId="1644"/>
    <cellStyle name="20% - Accent6 4 4" xfId="295"/>
    <cellStyle name="20% - Accent6 4 4 2" xfId="1645"/>
    <cellStyle name="20% - Accent6 4 5" xfId="1640"/>
    <cellStyle name="20% - Accent6 5" xfId="296"/>
    <cellStyle name="20% - Accent6 5 2" xfId="1646"/>
    <cellStyle name="20% - Accent6 6" xfId="297"/>
    <cellStyle name="20% - Accent6 6 2" xfId="1647"/>
    <cellStyle name="20% - Accent6 7" xfId="298"/>
    <cellStyle name="20% - Accent6 7 2" xfId="1648"/>
    <cellStyle name="20% - Accent6 8" xfId="299"/>
    <cellStyle name="20% - Accent6 8 2" xfId="1649"/>
    <cellStyle name="20% - Accent6 9" xfId="1318"/>
    <cellStyle name="40% - Accent1 10" xfId="1322"/>
    <cellStyle name="40% - Accent1 11" xfId="1340"/>
    <cellStyle name="40% - Accent1 12" xfId="1354"/>
    <cellStyle name="40% - Accent1 13" xfId="1368"/>
    <cellStyle name="40% - Accent1 14" xfId="1383"/>
    <cellStyle name="40% - Accent1 15" xfId="1397"/>
    <cellStyle name="40% - Accent1 16" xfId="1412"/>
    <cellStyle name="40% - Accent1 17" xfId="1426"/>
    <cellStyle name="40% - Accent1 18" xfId="1440"/>
    <cellStyle name="40% - Accent1 19" xfId="1455"/>
    <cellStyle name="40% - Accent1 2" xfId="25"/>
    <cellStyle name="40% - Accent1 2 2" xfId="301"/>
    <cellStyle name="40% - Accent1 2 2 2" xfId="302"/>
    <cellStyle name="40% - Accent1 2 2 2 2" xfId="1650"/>
    <cellStyle name="40% - Accent1 2 2 3" xfId="303"/>
    <cellStyle name="40% - Accent1 2 2 3 2" xfId="1651"/>
    <cellStyle name="40% - Accent1 2 2 4" xfId="1520"/>
    <cellStyle name="40% - Accent1 2 2 5" xfId="1503"/>
    <cellStyle name="40% - Accent1 2 3" xfId="304"/>
    <cellStyle name="40% - Accent1 2 3 2" xfId="1652"/>
    <cellStyle name="40% - Accent1 2 4" xfId="305"/>
    <cellStyle name="40% - Accent1 2 4 2" xfId="1653"/>
    <cellStyle name="40% - Accent1 2 5" xfId="300"/>
    <cellStyle name="40% - Accent1 2 6" xfId="1489"/>
    <cellStyle name="40% - Accent1 20" xfId="1471"/>
    <cellStyle name="40% - Accent1 21" xfId="103"/>
    <cellStyle name="40% - Accent1 3" xfId="146"/>
    <cellStyle name="40% - Accent1 3 2" xfId="306"/>
    <cellStyle name="40% - Accent1 3 2 2" xfId="307"/>
    <cellStyle name="40% - Accent1 3 2 2 2" xfId="1656"/>
    <cellStyle name="40% - Accent1 3 2 3" xfId="308"/>
    <cellStyle name="40% - Accent1 3 2 3 2" xfId="1657"/>
    <cellStyle name="40% - Accent1 3 2 4" xfId="1655"/>
    <cellStyle name="40% - Accent1 3 3" xfId="309"/>
    <cellStyle name="40% - Accent1 3 3 2" xfId="1658"/>
    <cellStyle name="40% - Accent1 3 4" xfId="310"/>
    <cellStyle name="40% - Accent1 3 4 2" xfId="1659"/>
    <cellStyle name="40% - Accent1 3 5" xfId="1654"/>
    <cellStyle name="40% - Accent1 4" xfId="311"/>
    <cellStyle name="40% - Accent1 4 2" xfId="312"/>
    <cellStyle name="40% - Accent1 4 2 2" xfId="313"/>
    <cellStyle name="40% - Accent1 4 2 2 2" xfId="1662"/>
    <cellStyle name="40% - Accent1 4 2 3" xfId="314"/>
    <cellStyle name="40% - Accent1 4 2 3 2" xfId="1663"/>
    <cellStyle name="40% - Accent1 4 2 4" xfId="1661"/>
    <cellStyle name="40% - Accent1 4 3" xfId="315"/>
    <cellStyle name="40% - Accent1 4 3 2" xfId="1664"/>
    <cellStyle name="40% - Accent1 4 4" xfId="316"/>
    <cellStyle name="40% - Accent1 4 4 2" xfId="1665"/>
    <cellStyle name="40% - Accent1 4 5" xfId="1660"/>
    <cellStyle name="40% - Accent1 5" xfId="317"/>
    <cellStyle name="40% - Accent1 5 2" xfId="1666"/>
    <cellStyle name="40% - Accent1 6" xfId="318"/>
    <cellStyle name="40% - Accent1 6 2" xfId="1667"/>
    <cellStyle name="40% - Accent1 7" xfId="319"/>
    <cellStyle name="40% - Accent1 7 2" xfId="1668"/>
    <cellStyle name="40% - Accent1 8" xfId="320"/>
    <cellStyle name="40% - Accent1 8 2" xfId="1669"/>
    <cellStyle name="40% - Accent1 9" xfId="1309"/>
    <cellStyle name="40% - Accent2 10" xfId="1324"/>
    <cellStyle name="40% - Accent2 11" xfId="1342"/>
    <cellStyle name="40% - Accent2 12" xfId="1356"/>
    <cellStyle name="40% - Accent2 13" xfId="1370"/>
    <cellStyle name="40% - Accent2 14" xfId="1385"/>
    <cellStyle name="40% - Accent2 15" xfId="1399"/>
    <cellStyle name="40% - Accent2 16" xfId="1414"/>
    <cellStyle name="40% - Accent2 17" xfId="1428"/>
    <cellStyle name="40% - Accent2 18" xfId="1442"/>
    <cellStyle name="40% - Accent2 19" xfId="1457"/>
    <cellStyle name="40% - Accent2 2" xfId="29"/>
    <cellStyle name="40% - Accent2 2 2" xfId="322"/>
    <cellStyle name="40% - Accent2 2 2 2" xfId="323"/>
    <cellStyle name="40% - Accent2 2 2 2 2" xfId="1670"/>
    <cellStyle name="40% - Accent2 2 2 3" xfId="324"/>
    <cellStyle name="40% - Accent2 2 2 3 2" xfId="1671"/>
    <cellStyle name="40% - Accent2 2 2 4" xfId="1521"/>
    <cellStyle name="40% - Accent2 2 2 5" xfId="1505"/>
    <cellStyle name="40% - Accent2 2 3" xfId="325"/>
    <cellStyle name="40% - Accent2 2 3 2" xfId="1672"/>
    <cellStyle name="40% - Accent2 2 4" xfId="326"/>
    <cellStyle name="40% - Accent2 2 4 2" xfId="1673"/>
    <cellStyle name="40% - Accent2 2 5" xfId="321"/>
    <cellStyle name="40% - Accent2 2 6" xfId="1491"/>
    <cellStyle name="40% - Accent2 20" xfId="1473"/>
    <cellStyle name="40% - Accent2 21" xfId="107"/>
    <cellStyle name="40% - Accent2 3" xfId="150"/>
    <cellStyle name="40% - Accent2 3 2" xfId="327"/>
    <cellStyle name="40% - Accent2 3 2 2" xfId="328"/>
    <cellStyle name="40% - Accent2 3 2 2 2" xfId="1676"/>
    <cellStyle name="40% - Accent2 3 2 3" xfId="329"/>
    <cellStyle name="40% - Accent2 3 2 3 2" xfId="1677"/>
    <cellStyle name="40% - Accent2 3 2 4" xfId="1675"/>
    <cellStyle name="40% - Accent2 3 3" xfId="330"/>
    <cellStyle name="40% - Accent2 3 3 2" xfId="1678"/>
    <cellStyle name="40% - Accent2 3 4" xfId="331"/>
    <cellStyle name="40% - Accent2 3 4 2" xfId="1679"/>
    <cellStyle name="40% - Accent2 3 5" xfId="1674"/>
    <cellStyle name="40% - Accent2 4" xfId="332"/>
    <cellStyle name="40% - Accent2 4 2" xfId="333"/>
    <cellStyle name="40% - Accent2 4 2 2" xfId="334"/>
    <cellStyle name="40% - Accent2 4 2 2 2" xfId="1682"/>
    <cellStyle name="40% - Accent2 4 2 3" xfId="335"/>
    <cellStyle name="40% - Accent2 4 2 3 2" xfId="1683"/>
    <cellStyle name="40% - Accent2 4 2 4" xfId="1681"/>
    <cellStyle name="40% - Accent2 4 3" xfId="336"/>
    <cellStyle name="40% - Accent2 4 3 2" xfId="1684"/>
    <cellStyle name="40% - Accent2 4 4" xfId="337"/>
    <cellStyle name="40% - Accent2 4 4 2" xfId="1685"/>
    <cellStyle name="40% - Accent2 4 5" xfId="1680"/>
    <cellStyle name="40% - Accent2 5" xfId="338"/>
    <cellStyle name="40% - Accent2 5 2" xfId="1686"/>
    <cellStyle name="40% - Accent2 6" xfId="339"/>
    <cellStyle name="40% - Accent2 6 2" xfId="1687"/>
    <cellStyle name="40% - Accent2 7" xfId="340"/>
    <cellStyle name="40% - Accent2 7 2" xfId="1688"/>
    <cellStyle name="40% - Accent2 8" xfId="341"/>
    <cellStyle name="40% - Accent2 8 2" xfId="1689"/>
    <cellStyle name="40% - Accent2 9" xfId="1311"/>
    <cellStyle name="40% - Accent3 10" xfId="1326"/>
    <cellStyle name="40% - Accent3 11" xfId="1344"/>
    <cellStyle name="40% - Accent3 12" xfId="1358"/>
    <cellStyle name="40% - Accent3 13" xfId="1372"/>
    <cellStyle name="40% - Accent3 14" xfId="1387"/>
    <cellStyle name="40% - Accent3 15" xfId="1401"/>
    <cellStyle name="40% - Accent3 16" xfId="1416"/>
    <cellStyle name="40% - Accent3 17" xfId="1430"/>
    <cellStyle name="40% - Accent3 18" xfId="1444"/>
    <cellStyle name="40% - Accent3 19" xfId="1459"/>
    <cellStyle name="40% - Accent3 2" xfId="33"/>
    <cellStyle name="40% - Accent3 2 2" xfId="343"/>
    <cellStyle name="40% - Accent3 2 2 2" xfId="344"/>
    <cellStyle name="40% - Accent3 2 2 2 2" xfId="1690"/>
    <cellStyle name="40% - Accent3 2 2 3" xfId="345"/>
    <cellStyle name="40% - Accent3 2 2 3 2" xfId="1691"/>
    <cellStyle name="40% - Accent3 2 2 4" xfId="1522"/>
    <cellStyle name="40% - Accent3 2 2 5" xfId="1507"/>
    <cellStyle name="40% - Accent3 2 3" xfId="346"/>
    <cellStyle name="40% - Accent3 2 3 2" xfId="1692"/>
    <cellStyle name="40% - Accent3 2 4" xfId="347"/>
    <cellStyle name="40% - Accent3 2 4 2" xfId="1693"/>
    <cellStyle name="40% - Accent3 2 5" xfId="342"/>
    <cellStyle name="40% - Accent3 2 6" xfId="1493"/>
    <cellStyle name="40% - Accent3 20" xfId="1475"/>
    <cellStyle name="40% - Accent3 21" xfId="111"/>
    <cellStyle name="40% - Accent3 3" xfId="154"/>
    <cellStyle name="40% - Accent3 3 2" xfId="348"/>
    <cellStyle name="40% - Accent3 3 2 2" xfId="349"/>
    <cellStyle name="40% - Accent3 3 2 2 2" xfId="1696"/>
    <cellStyle name="40% - Accent3 3 2 3" xfId="350"/>
    <cellStyle name="40% - Accent3 3 2 3 2" xfId="1697"/>
    <cellStyle name="40% - Accent3 3 2 4" xfId="1695"/>
    <cellStyle name="40% - Accent3 3 3" xfId="351"/>
    <cellStyle name="40% - Accent3 3 3 2" xfId="1698"/>
    <cellStyle name="40% - Accent3 3 4" xfId="352"/>
    <cellStyle name="40% - Accent3 3 4 2" xfId="1699"/>
    <cellStyle name="40% - Accent3 3 5" xfId="1694"/>
    <cellStyle name="40% - Accent3 4" xfId="353"/>
    <cellStyle name="40% - Accent3 4 2" xfId="354"/>
    <cellStyle name="40% - Accent3 4 2 2" xfId="355"/>
    <cellStyle name="40% - Accent3 4 2 2 2" xfId="1702"/>
    <cellStyle name="40% - Accent3 4 2 3" xfId="356"/>
    <cellStyle name="40% - Accent3 4 2 3 2" xfId="1703"/>
    <cellStyle name="40% - Accent3 4 2 4" xfId="1701"/>
    <cellStyle name="40% - Accent3 4 3" xfId="357"/>
    <cellStyle name="40% - Accent3 4 3 2" xfId="1704"/>
    <cellStyle name="40% - Accent3 4 4" xfId="358"/>
    <cellStyle name="40% - Accent3 4 4 2" xfId="1705"/>
    <cellStyle name="40% - Accent3 4 5" xfId="1700"/>
    <cellStyle name="40% - Accent3 5" xfId="359"/>
    <cellStyle name="40% - Accent3 5 2" xfId="1706"/>
    <cellStyle name="40% - Accent3 6" xfId="360"/>
    <cellStyle name="40% - Accent3 6 2" xfId="1707"/>
    <cellStyle name="40% - Accent3 7" xfId="361"/>
    <cellStyle name="40% - Accent3 7 2" xfId="1708"/>
    <cellStyle name="40% - Accent3 8" xfId="362"/>
    <cellStyle name="40% - Accent3 8 2" xfId="1709"/>
    <cellStyle name="40% - Accent3 9" xfId="1313"/>
    <cellStyle name="40% - Accent4 10" xfId="1328"/>
    <cellStyle name="40% - Accent4 11" xfId="1346"/>
    <cellStyle name="40% - Accent4 12" xfId="1360"/>
    <cellStyle name="40% - Accent4 13" xfId="1374"/>
    <cellStyle name="40% - Accent4 14" xfId="1389"/>
    <cellStyle name="40% - Accent4 15" xfId="1403"/>
    <cellStyle name="40% - Accent4 16" xfId="1418"/>
    <cellStyle name="40% - Accent4 17" xfId="1432"/>
    <cellStyle name="40% - Accent4 18" xfId="1446"/>
    <cellStyle name="40% - Accent4 19" xfId="1461"/>
    <cellStyle name="40% - Accent4 2" xfId="37"/>
    <cellStyle name="40% - Accent4 2 2" xfId="364"/>
    <cellStyle name="40% - Accent4 2 2 2" xfId="365"/>
    <cellStyle name="40% - Accent4 2 2 2 2" xfId="1710"/>
    <cellStyle name="40% - Accent4 2 2 3" xfId="366"/>
    <cellStyle name="40% - Accent4 2 2 3 2" xfId="1711"/>
    <cellStyle name="40% - Accent4 2 2 4" xfId="1523"/>
    <cellStyle name="40% - Accent4 2 2 5" xfId="1509"/>
    <cellStyle name="40% - Accent4 2 3" xfId="367"/>
    <cellStyle name="40% - Accent4 2 3 2" xfId="1712"/>
    <cellStyle name="40% - Accent4 2 4" xfId="368"/>
    <cellStyle name="40% - Accent4 2 4 2" xfId="1713"/>
    <cellStyle name="40% - Accent4 2 5" xfId="363"/>
    <cellStyle name="40% - Accent4 2 6" xfId="1495"/>
    <cellStyle name="40% - Accent4 20" xfId="1477"/>
    <cellStyle name="40% - Accent4 21" xfId="115"/>
    <cellStyle name="40% - Accent4 3" xfId="158"/>
    <cellStyle name="40% - Accent4 3 2" xfId="369"/>
    <cellStyle name="40% - Accent4 3 2 2" xfId="370"/>
    <cellStyle name="40% - Accent4 3 2 2 2" xfId="1716"/>
    <cellStyle name="40% - Accent4 3 2 3" xfId="371"/>
    <cellStyle name="40% - Accent4 3 2 3 2" xfId="1717"/>
    <cellStyle name="40% - Accent4 3 2 4" xfId="1715"/>
    <cellStyle name="40% - Accent4 3 3" xfId="372"/>
    <cellStyle name="40% - Accent4 3 3 2" xfId="1718"/>
    <cellStyle name="40% - Accent4 3 4" xfId="373"/>
    <cellStyle name="40% - Accent4 3 4 2" xfId="1719"/>
    <cellStyle name="40% - Accent4 3 5" xfId="1714"/>
    <cellStyle name="40% - Accent4 4" xfId="374"/>
    <cellStyle name="40% - Accent4 4 2" xfId="375"/>
    <cellStyle name="40% - Accent4 4 2 2" xfId="376"/>
    <cellStyle name="40% - Accent4 4 2 2 2" xfId="1722"/>
    <cellStyle name="40% - Accent4 4 2 3" xfId="377"/>
    <cellStyle name="40% - Accent4 4 2 3 2" xfId="1723"/>
    <cellStyle name="40% - Accent4 4 2 4" xfId="1721"/>
    <cellStyle name="40% - Accent4 4 3" xfId="378"/>
    <cellStyle name="40% - Accent4 4 3 2" xfId="1724"/>
    <cellStyle name="40% - Accent4 4 4" xfId="379"/>
    <cellStyle name="40% - Accent4 4 4 2" xfId="1725"/>
    <cellStyle name="40% - Accent4 4 5" xfId="1720"/>
    <cellStyle name="40% - Accent4 5" xfId="380"/>
    <cellStyle name="40% - Accent4 5 2" xfId="1726"/>
    <cellStyle name="40% - Accent4 6" xfId="381"/>
    <cellStyle name="40% - Accent4 6 2" xfId="1727"/>
    <cellStyle name="40% - Accent4 7" xfId="382"/>
    <cellStyle name="40% - Accent4 7 2" xfId="1728"/>
    <cellStyle name="40% - Accent4 8" xfId="383"/>
    <cellStyle name="40% - Accent4 8 2" xfId="1729"/>
    <cellStyle name="40% - Accent4 9" xfId="1315"/>
    <cellStyle name="40% - Accent5 10" xfId="1330"/>
    <cellStyle name="40% - Accent5 11" xfId="1348"/>
    <cellStyle name="40% - Accent5 12" xfId="1362"/>
    <cellStyle name="40% - Accent5 13" xfId="1376"/>
    <cellStyle name="40% - Accent5 14" xfId="1391"/>
    <cellStyle name="40% - Accent5 15" xfId="1405"/>
    <cellStyle name="40% - Accent5 16" xfId="1420"/>
    <cellStyle name="40% - Accent5 17" xfId="1434"/>
    <cellStyle name="40% - Accent5 18" xfId="1448"/>
    <cellStyle name="40% - Accent5 19" xfId="1463"/>
    <cellStyle name="40% - Accent5 2" xfId="41"/>
    <cellStyle name="40% - Accent5 2 2" xfId="385"/>
    <cellStyle name="40% - Accent5 2 2 2" xfId="386"/>
    <cellStyle name="40% - Accent5 2 2 2 2" xfId="1730"/>
    <cellStyle name="40% - Accent5 2 2 3" xfId="387"/>
    <cellStyle name="40% - Accent5 2 2 3 2" xfId="1731"/>
    <cellStyle name="40% - Accent5 2 2 4" xfId="1524"/>
    <cellStyle name="40% - Accent5 2 2 5" xfId="1511"/>
    <cellStyle name="40% - Accent5 2 3" xfId="388"/>
    <cellStyle name="40% - Accent5 2 3 2" xfId="1732"/>
    <cellStyle name="40% - Accent5 2 4" xfId="389"/>
    <cellStyle name="40% - Accent5 2 4 2" xfId="1733"/>
    <cellStyle name="40% - Accent5 2 5" xfId="384"/>
    <cellStyle name="40% - Accent5 2 6" xfId="1497"/>
    <cellStyle name="40% - Accent5 20" xfId="1479"/>
    <cellStyle name="40% - Accent5 21" xfId="119"/>
    <cellStyle name="40% - Accent5 3" xfId="162"/>
    <cellStyle name="40% - Accent5 3 2" xfId="391"/>
    <cellStyle name="40% - Accent5 3 2 2" xfId="392"/>
    <cellStyle name="40% - Accent5 3 2 2 2" xfId="1736"/>
    <cellStyle name="40% - Accent5 3 2 3" xfId="393"/>
    <cellStyle name="40% - Accent5 3 2 3 2" xfId="1737"/>
    <cellStyle name="40% - Accent5 3 2 4" xfId="1735"/>
    <cellStyle name="40% - Accent5 3 3" xfId="394"/>
    <cellStyle name="40% - Accent5 3 3 2" xfId="1738"/>
    <cellStyle name="40% - Accent5 3 4" xfId="395"/>
    <cellStyle name="40% - Accent5 3 4 2" xfId="1739"/>
    <cellStyle name="40% - Accent5 3 5" xfId="1734"/>
    <cellStyle name="40% - Accent5 4" xfId="396"/>
    <cellStyle name="40% - Accent5 4 2" xfId="397"/>
    <cellStyle name="40% - Accent5 4 2 2" xfId="398"/>
    <cellStyle name="40% - Accent5 4 2 2 2" xfId="1742"/>
    <cellStyle name="40% - Accent5 4 2 3" xfId="399"/>
    <cellStyle name="40% - Accent5 4 2 3 2" xfId="1743"/>
    <cellStyle name="40% - Accent5 4 2 4" xfId="1741"/>
    <cellStyle name="40% - Accent5 4 3" xfId="400"/>
    <cellStyle name="40% - Accent5 4 3 2" xfId="1744"/>
    <cellStyle name="40% - Accent5 4 4" xfId="401"/>
    <cellStyle name="40% - Accent5 4 4 2" xfId="1745"/>
    <cellStyle name="40% - Accent5 4 5" xfId="1740"/>
    <cellStyle name="40% - Accent5 5" xfId="402"/>
    <cellStyle name="40% - Accent5 5 2" xfId="1746"/>
    <cellStyle name="40% - Accent5 6" xfId="403"/>
    <cellStyle name="40% - Accent5 6 2" xfId="1747"/>
    <cellStyle name="40% - Accent5 7" xfId="404"/>
    <cellStyle name="40% - Accent5 7 2" xfId="1748"/>
    <cellStyle name="40% - Accent5 8" xfId="405"/>
    <cellStyle name="40% - Accent5 8 2" xfId="1749"/>
    <cellStyle name="40% - Accent5 9" xfId="1317"/>
    <cellStyle name="40% - Accent6 10" xfId="1332"/>
    <cellStyle name="40% - Accent6 11" xfId="1350"/>
    <cellStyle name="40% - Accent6 12" xfId="1364"/>
    <cellStyle name="40% - Accent6 13" xfId="1378"/>
    <cellStyle name="40% - Accent6 14" xfId="1393"/>
    <cellStyle name="40% - Accent6 15" xfId="1407"/>
    <cellStyle name="40% - Accent6 16" xfId="1422"/>
    <cellStyle name="40% - Accent6 17" xfId="1436"/>
    <cellStyle name="40% - Accent6 18" xfId="1450"/>
    <cellStyle name="40% - Accent6 19" xfId="1465"/>
    <cellStyle name="40% - Accent6 2" xfId="45"/>
    <cellStyle name="40% - Accent6 2 2" xfId="407"/>
    <cellStyle name="40% - Accent6 2 2 2" xfId="408"/>
    <cellStyle name="40% - Accent6 2 2 2 2" xfId="1750"/>
    <cellStyle name="40% - Accent6 2 2 3" xfId="409"/>
    <cellStyle name="40% - Accent6 2 2 3 2" xfId="1751"/>
    <cellStyle name="40% - Accent6 2 2 4" xfId="1525"/>
    <cellStyle name="40% - Accent6 2 2 5" xfId="1513"/>
    <cellStyle name="40% - Accent6 2 3" xfId="410"/>
    <cellStyle name="40% - Accent6 2 3 2" xfId="1752"/>
    <cellStyle name="40% - Accent6 2 4" xfId="411"/>
    <cellStyle name="40% - Accent6 2 4 2" xfId="1753"/>
    <cellStyle name="40% - Accent6 2 5" xfId="406"/>
    <cellStyle name="40% - Accent6 2 6" xfId="1499"/>
    <cellStyle name="40% - Accent6 20" xfId="1481"/>
    <cellStyle name="40% - Accent6 21" xfId="123"/>
    <cellStyle name="40% - Accent6 3" xfId="166"/>
    <cellStyle name="40% - Accent6 3 2" xfId="412"/>
    <cellStyle name="40% - Accent6 3 2 2" xfId="413"/>
    <cellStyle name="40% - Accent6 3 2 2 2" xfId="1756"/>
    <cellStyle name="40% - Accent6 3 2 3" xfId="414"/>
    <cellStyle name="40% - Accent6 3 2 3 2" xfId="1757"/>
    <cellStyle name="40% - Accent6 3 2 4" xfId="1755"/>
    <cellStyle name="40% - Accent6 3 3" xfId="415"/>
    <cellStyle name="40% - Accent6 3 3 2" xfId="1758"/>
    <cellStyle name="40% - Accent6 3 4" xfId="416"/>
    <cellStyle name="40% - Accent6 3 4 2" xfId="1759"/>
    <cellStyle name="40% - Accent6 3 5" xfId="1754"/>
    <cellStyle name="40% - Accent6 4" xfId="417"/>
    <cellStyle name="40% - Accent6 4 2" xfId="418"/>
    <cellStyle name="40% - Accent6 4 2 2" xfId="419"/>
    <cellStyle name="40% - Accent6 4 2 2 2" xfId="1762"/>
    <cellStyle name="40% - Accent6 4 2 3" xfId="420"/>
    <cellStyle name="40% - Accent6 4 2 3 2" xfId="1763"/>
    <cellStyle name="40% - Accent6 4 2 4" xfId="1761"/>
    <cellStyle name="40% - Accent6 4 3" xfId="421"/>
    <cellStyle name="40% - Accent6 4 3 2" xfId="1764"/>
    <cellStyle name="40% - Accent6 4 4" xfId="422"/>
    <cellStyle name="40% - Accent6 4 4 2" xfId="1765"/>
    <cellStyle name="40% - Accent6 4 5" xfId="1760"/>
    <cellStyle name="40% - Accent6 5" xfId="423"/>
    <cellStyle name="40% - Accent6 5 2" xfId="1766"/>
    <cellStyle name="40% - Accent6 6" xfId="424"/>
    <cellStyle name="40% - Accent6 6 2" xfId="1767"/>
    <cellStyle name="40% - Accent6 7" xfId="425"/>
    <cellStyle name="40% - Accent6 7 2" xfId="1768"/>
    <cellStyle name="40% - Accent6 8" xfId="426"/>
    <cellStyle name="40% - Accent6 8 2" xfId="1769"/>
    <cellStyle name="40% - Accent6 9" xfId="1319"/>
    <cellStyle name="60% - Accent1 2" xfId="26"/>
    <cellStyle name="60% - Accent1 2 2" xfId="427"/>
    <cellStyle name="60% - Accent1 3" xfId="147"/>
    <cellStyle name="60% - Accent1 3 2" xfId="428"/>
    <cellStyle name="60% - Accent1 4" xfId="104"/>
    <cellStyle name="60% - Accent2 2" xfId="30"/>
    <cellStyle name="60% - Accent2 2 2" xfId="429"/>
    <cellStyle name="60% - Accent2 3" xfId="151"/>
    <cellStyle name="60% - Accent2 3 2" xfId="430"/>
    <cellStyle name="60% - Accent2 4" xfId="108"/>
    <cellStyle name="60% - Accent3 2" xfId="34"/>
    <cellStyle name="60% - Accent3 2 2" xfId="431"/>
    <cellStyle name="60% - Accent3 3" xfId="155"/>
    <cellStyle name="60% - Accent3 3 2" xfId="432"/>
    <cellStyle name="60% - Accent3 4" xfId="112"/>
    <cellStyle name="60% - Accent4 2" xfId="38"/>
    <cellStyle name="60% - Accent4 2 2" xfId="433"/>
    <cellStyle name="60% - Accent4 3" xfId="159"/>
    <cellStyle name="60% - Accent4 3 2" xfId="434"/>
    <cellStyle name="60% - Accent4 4" xfId="116"/>
    <cellStyle name="60% - Accent5 2" xfId="42"/>
    <cellStyle name="60% - Accent5 2 2" xfId="435"/>
    <cellStyle name="60% - Accent5 3" xfId="163"/>
    <cellStyle name="60% - Accent5 3 2" xfId="436"/>
    <cellStyle name="60% - Accent5 4" xfId="120"/>
    <cellStyle name="60% - Accent6 2" xfId="46"/>
    <cellStyle name="60% - Accent6 2 2" xfId="437"/>
    <cellStyle name="60% - Accent6 3" xfId="167"/>
    <cellStyle name="60% - Accent6 3 2" xfId="438"/>
    <cellStyle name="60% - Accent6 4" xfId="124"/>
    <cellStyle name="Accent1 2" xfId="23"/>
    <cellStyle name="Accent1 2 2" xfId="439"/>
    <cellStyle name="Accent1 3" xfId="144"/>
    <cellStyle name="Accent1 3 2" xfId="440"/>
    <cellStyle name="Accent1 4" xfId="101"/>
    <cellStyle name="Accent2 2" xfId="27"/>
    <cellStyle name="Accent2 2 2" xfId="441"/>
    <cellStyle name="Accent2 3" xfId="148"/>
    <cellStyle name="Accent2 3 2" xfId="442"/>
    <cellStyle name="Accent2 4" xfId="105"/>
    <cellStyle name="Accent3 2" xfId="31"/>
    <cellStyle name="Accent3 2 2" xfId="443"/>
    <cellStyle name="Accent3 3" xfId="152"/>
    <cellStyle name="Accent3 3 2" xfId="444"/>
    <cellStyle name="Accent3 4" xfId="109"/>
    <cellStyle name="Accent4 2" xfId="35"/>
    <cellStyle name="Accent4 2 2" xfId="445"/>
    <cellStyle name="Accent4 3" xfId="156"/>
    <cellStyle name="Accent4 3 2" xfId="446"/>
    <cellStyle name="Accent4 4" xfId="113"/>
    <cellStyle name="Accent5 2" xfId="39"/>
    <cellStyle name="Accent5 2 2" xfId="447"/>
    <cellStyle name="Accent5 3" xfId="160"/>
    <cellStyle name="Accent5 3 2" xfId="448"/>
    <cellStyle name="Accent5 4" xfId="117"/>
    <cellStyle name="Accent6 2" xfId="43"/>
    <cellStyle name="Accent6 2 2" xfId="449"/>
    <cellStyle name="Accent6 3" xfId="164"/>
    <cellStyle name="Accent6 3 2" xfId="450"/>
    <cellStyle name="Accent6 4" xfId="121"/>
    <cellStyle name="Bad 2" xfId="12"/>
    <cellStyle name="Bad 2 2" xfId="451"/>
    <cellStyle name="Bad 3" xfId="133"/>
    <cellStyle name="Bad 3 2" xfId="452"/>
    <cellStyle name="Bad 4" xfId="90"/>
    <cellStyle name="Calculation 2" xfId="16"/>
    <cellStyle name="Calculation 2 2" xfId="453"/>
    <cellStyle name="Calculation 3" xfId="137"/>
    <cellStyle name="Calculation 3 2" xfId="454"/>
    <cellStyle name="Calculation 4" xfId="94"/>
    <cellStyle name="Check Cell 2" xfId="18"/>
    <cellStyle name="Check Cell 2 2" xfId="455"/>
    <cellStyle name="Check Cell 3" xfId="139"/>
    <cellStyle name="Check Cell 3 2" xfId="456"/>
    <cellStyle name="Check Cell 4" xfId="96"/>
    <cellStyle name="Comma" xfId="2091" builtinId="3"/>
    <cellStyle name="Comma 10" xfId="1423"/>
    <cellStyle name="Comma 11" xfId="1437"/>
    <cellStyle name="Comma 12" xfId="1452"/>
    <cellStyle name="Comma 13" xfId="1468"/>
    <cellStyle name="Comma 14" xfId="1300"/>
    <cellStyle name="Comma 15" xfId="1485"/>
    <cellStyle name="Comma 16" xfId="84"/>
    <cellStyle name="Comma 18" xfId="457"/>
    <cellStyle name="Comma 18 2" xfId="458"/>
    <cellStyle name="Comma 19" xfId="459"/>
    <cellStyle name="Comma 19 2" xfId="460"/>
    <cellStyle name="Comma 19 2 2" xfId="1771"/>
    <cellStyle name="Comma 19 3" xfId="1770"/>
    <cellStyle name="Comma 2" xfId="50"/>
    <cellStyle name="Comma 2 10" xfId="461"/>
    <cellStyle name="Comma 2 10 2" xfId="462"/>
    <cellStyle name="Comma 2 11" xfId="463"/>
    <cellStyle name="Comma 2 12" xfId="464"/>
    <cellStyle name="Comma 2 13" xfId="465"/>
    <cellStyle name="Comma 2 14" xfId="466"/>
    <cellStyle name="Comma 2 15" xfId="467"/>
    <cellStyle name="Comma 2 16" xfId="468"/>
    <cellStyle name="Comma 2 17" xfId="469"/>
    <cellStyle name="Comma 2 18" xfId="1298"/>
    <cellStyle name="Comma 2 18 2" xfId="1772"/>
    <cellStyle name="Comma 2 19" xfId="127"/>
    <cellStyle name="Comma 2 2" xfId="51"/>
    <cellStyle name="Comma 2 2 10" xfId="470"/>
    <cellStyle name="Comma 2 2 2" xfId="471"/>
    <cellStyle name="Comma 2 2 2 2" xfId="1774"/>
    <cellStyle name="Comma 2 2 3" xfId="472"/>
    <cellStyle name="Comma 2 2 3 2" xfId="1775"/>
    <cellStyle name="Comma 2 2 4" xfId="473"/>
    <cellStyle name="Comma 2 2 5" xfId="474"/>
    <cellStyle name="Comma 2 2 6" xfId="475"/>
    <cellStyle name="Comma 2 2 7" xfId="476"/>
    <cellStyle name="Comma 2 2 8" xfId="477"/>
    <cellStyle name="Comma 2 2 9" xfId="1773"/>
    <cellStyle name="Comma 2 3" xfId="478"/>
    <cellStyle name="Comma 2 3 2" xfId="1483"/>
    <cellStyle name="Comma 2 3 2 2" xfId="1776"/>
    <cellStyle name="Comma 2 4" xfId="479"/>
    <cellStyle name="Comma 2 4 2" xfId="1301"/>
    <cellStyle name="Comma 2 4 2 2" xfId="1777"/>
    <cellStyle name="Comma 2 5" xfId="480"/>
    <cellStyle name="Comma 2 5 2" xfId="481"/>
    <cellStyle name="Comma 2 5 2 2" xfId="482"/>
    <cellStyle name="Comma 2 5 3" xfId="483"/>
    <cellStyle name="Comma 2 5 3 2" xfId="484"/>
    <cellStyle name="Comma 2 6" xfId="485"/>
    <cellStyle name="Comma 2 6 2" xfId="486"/>
    <cellStyle name="Comma 2 6 2 2" xfId="487"/>
    <cellStyle name="Comma 2 6 3" xfId="488"/>
    <cellStyle name="Comma 2 6 3 2" xfId="489"/>
    <cellStyle name="Comma 2 7" xfId="490"/>
    <cellStyle name="Comma 2 7 2" xfId="491"/>
    <cellStyle name="Comma 2 8" xfId="492"/>
    <cellStyle name="Comma 2 8 2" xfId="493"/>
    <cellStyle name="Comma 2 9" xfId="494"/>
    <cellStyle name="Comma 2 9 2" xfId="495"/>
    <cellStyle name="Comma 20" xfId="496"/>
    <cellStyle name="Comma 20 2" xfId="497"/>
    <cellStyle name="Comma 21" xfId="498"/>
    <cellStyle name="Comma 21 2" xfId="499"/>
    <cellStyle name="Comma 21 2 2" xfId="500"/>
    <cellStyle name="Comma 22" xfId="501"/>
    <cellStyle name="Comma 22 2" xfId="502"/>
    <cellStyle name="Comma 3" xfId="52"/>
    <cellStyle name="Comma 3 10" xfId="504"/>
    <cellStyle name="Comma 3 11" xfId="505"/>
    <cellStyle name="Comma 3 12" xfId="1334"/>
    <cellStyle name="Comma 3 13" xfId="503"/>
    <cellStyle name="Comma 3 2" xfId="506"/>
    <cellStyle name="Comma 3 2 2" xfId="507"/>
    <cellStyle name="Comma 3 2 3" xfId="508"/>
    <cellStyle name="Comma 3 2 4" xfId="1335"/>
    <cellStyle name="Comma 3 3" xfId="509"/>
    <cellStyle name="Comma 3 3 2" xfId="510"/>
    <cellStyle name="Comma 3 3 3" xfId="511"/>
    <cellStyle name="Comma 3 4" xfId="512"/>
    <cellStyle name="Comma 3 5" xfId="513"/>
    <cellStyle name="Comma 3 6" xfId="514"/>
    <cellStyle name="Comma 3 7" xfId="515"/>
    <cellStyle name="Comma 3 8" xfId="516"/>
    <cellStyle name="Comma 3 9" xfId="517"/>
    <cellStyle name="Comma 4" xfId="53"/>
    <cellStyle name="Comma 4 2" xfId="519"/>
    <cellStyle name="Comma 4 3" xfId="1337"/>
    <cellStyle name="Comma 4 4" xfId="518"/>
    <cellStyle name="Comma 5" xfId="520"/>
    <cellStyle name="Comma 5 2" xfId="521"/>
    <cellStyle name="Comma 5 3" xfId="1351"/>
    <cellStyle name="Comma 6" xfId="522"/>
    <cellStyle name="Comma 6 2" xfId="523"/>
    <cellStyle name="Comma 6 3" xfId="524"/>
    <cellStyle name="Comma 6 4" xfId="1365"/>
    <cellStyle name="Comma 7" xfId="525"/>
    <cellStyle name="Comma 7 2" xfId="1380"/>
    <cellStyle name="Comma 8" xfId="526"/>
    <cellStyle name="Comma 8 2" xfId="1778"/>
    <cellStyle name="Comma 9" xfId="1409"/>
    <cellStyle name="Comma0" xfId="527"/>
    <cellStyle name="Currency 10" xfId="54"/>
    <cellStyle name="Currency 10 2" xfId="1236"/>
    <cellStyle name="Currency 11" xfId="49"/>
    <cellStyle name="Currency 2" xfId="55"/>
    <cellStyle name="Currency 2 2" xfId="56"/>
    <cellStyle name="Currency 2 2 2" xfId="530"/>
    <cellStyle name="Currency 2 2 2 2" xfId="531"/>
    <cellStyle name="Currency 2 2 2 2 2" xfId="532"/>
    <cellStyle name="Currency 2 2 2 2 2 2" xfId="1782"/>
    <cellStyle name="Currency 2 2 2 2 3" xfId="533"/>
    <cellStyle name="Currency 2 2 2 2 3 2" xfId="1783"/>
    <cellStyle name="Currency 2 2 2 2 4" xfId="1781"/>
    <cellStyle name="Currency 2 2 2 3" xfId="534"/>
    <cellStyle name="Currency 2 2 2 3 2" xfId="535"/>
    <cellStyle name="Currency 2 2 2 3 2 2" xfId="1785"/>
    <cellStyle name="Currency 2 2 2 3 3" xfId="536"/>
    <cellStyle name="Currency 2 2 2 3 3 2" xfId="1786"/>
    <cellStyle name="Currency 2 2 2 3 4" xfId="1784"/>
    <cellStyle name="Currency 2 2 2 4" xfId="537"/>
    <cellStyle name="Currency 2 2 2 4 2" xfId="1787"/>
    <cellStyle name="Currency 2 2 2 5" xfId="538"/>
    <cellStyle name="Currency 2 2 2 5 2" xfId="1788"/>
    <cellStyle name="Currency 2 2 2 6" xfId="1780"/>
    <cellStyle name="Currency 2 2 3" xfId="539"/>
    <cellStyle name="Currency 2 2 3 2" xfId="540"/>
    <cellStyle name="Currency 2 2 3 2 2" xfId="1790"/>
    <cellStyle name="Currency 2 2 3 3" xfId="541"/>
    <cellStyle name="Currency 2 2 3 3 2" xfId="1791"/>
    <cellStyle name="Currency 2 2 3 4" xfId="1789"/>
    <cellStyle name="Currency 2 2 4" xfId="542"/>
    <cellStyle name="Currency 2 2 4 2" xfId="543"/>
    <cellStyle name="Currency 2 2 4 2 2" xfId="1793"/>
    <cellStyle name="Currency 2 2 4 3" xfId="544"/>
    <cellStyle name="Currency 2 2 4 3 2" xfId="1794"/>
    <cellStyle name="Currency 2 2 4 4" xfId="1792"/>
    <cellStyle name="Currency 2 2 5" xfId="545"/>
    <cellStyle name="Currency 2 2 5 2" xfId="1795"/>
    <cellStyle name="Currency 2 2 6" xfId="546"/>
    <cellStyle name="Currency 2 2 6 2" xfId="1796"/>
    <cellStyle name="Currency 2 2 7" xfId="1779"/>
    <cellStyle name="Currency 2 2 8" xfId="529"/>
    <cellStyle name="Currency 2 3" xfId="547"/>
    <cellStyle name="Currency 2 3 2" xfId="548"/>
    <cellStyle name="Currency 2 3 2 2" xfId="549"/>
    <cellStyle name="Currency 2 3 2 2 2" xfId="550"/>
    <cellStyle name="Currency 2 3 2 2 2 2" xfId="1800"/>
    <cellStyle name="Currency 2 3 2 2 3" xfId="551"/>
    <cellStyle name="Currency 2 3 2 2 3 2" xfId="1801"/>
    <cellStyle name="Currency 2 3 2 2 4" xfId="1799"/>
    <cellStyle name="Currency 2 3 2 3" xfId="552"/>
    <cellStyle name="Currency 2 3 2 3 2" xfId="553"/>
    <cellStyle name="Currency 2 3 2 3 2 2" xfId="1803"/>
    <cellStyle name="Currency 2 3 2 3 3" xfId="554"/>
    <cellStyle name="Currency 2 3 2 3 3 2" xfId="1804"/>
    <cellStyle name="Currency 2 3 2 3 4" xfId="1802"/>
    <cellStyle name="Currency 2 3 2 4" xfId="555"/>
    <cellStyle name="Currency 2 3 2 4 2" xfId="1805"/>
    <cellStyle name="Currency 2 3 2 5" xfId="556"/>
    <cellStyle name="Currency 2 3 2 5 2" xfId="1806"/>
    <cellStyle name="Currency 2 3 2 6" xfId="1798"/>
    <cellStyle name="Currency 2 3 3" xfId="557"/>
    <cellStyle name="Currency 2 3 3 2" xfId="558"/>
    <cellStyle name="Currency 2 3 3 2 2" xfId="1808"/>
    <cellStyle name="Currency 2 3 3 3" xfId="559"/>
    <cellStyle name="Currency 2 3 3 3 2" xfId="1809"/>
    <cellStyle name="Currency 2 3 3 4" xfId="1807"/>
    <cellStyle name="Currency 2 3 4" xfId="560"/>
    <cellStyle name="Currency 2 3 4 2" xfId="561"/>
    <cellStyle name="Currency 2 3 4 2 2" xfId="1811"/>
    <cellStyle name="Currency 2 3 4 3" xfId="562"/>
    <cellStyle name="Currency 2 3 4 3 2" xfId="1812"/>
    <cellStyle name="Currency 2 3 4 4" xfId="1810"/>
    <cellStyle name="Currency 2 3 5" xfId="563"/>
    <cellStyle name="Currency 2 3 5 2" xfId="1813"/>
    <cellStyle name="Currency 2 3 6" xfId="564"/>
    <cellStyle name="Currency 2 3 6 2" xfId="1814"/>
    <cellStyle name="Currency 2 3 7" xfId="1797"/>
    <cellStyle name="Currency 2 4" xfId="565"/>
    <cellStyle name="Currency 2 5" xfId="566"/>
    <cellStyle name="Currency 2 5 2" xfId="567"/>
    <cellStyle name="Currency 2 5 2 2" xfId="568"/>
    <cellStyle name="Currency 2 5 2 2 2" xfId="1817"/>
    <cellStyle name="Currency 2 5 2 3" xfId="569"/>
    <cellStyle name="Currency 2 5 2 3 2" xfId="1818"/>
    <cellStyle name="Currency 2 5 2 4" xfId="1816"/>
    <cellStyle name="Currency 2 5 3" xfId="570"/>
    <cellStyle name="Currency 2 5 3 2" xfId="1819"/>
    <cellStyle name="Currency 2 5 4" xfId="571"/>
    <cellStyle name="Currency 2 5 4 2" xfId="1820"/>
    <cellStyle name="Currency 2 5 5" xfId="1815"/>
    <cellStyle name="Currency 2 6" xfId="572"/>
    <cellStyle name="Currency 2 6 2" xfId="573"/>
    <cellStyle name="Currency 2 6 2 2" xfId="574"/>
    <cellStyle name="Currency 2 6 2 2 2" xfId="1823"/>
    <cellStyle name="Currency 2 6 2 3" xfId="575"/>
    <cellStyle name="Currency 2 6 2 3 2" xfId="1824"/>
    <cellStyle name="Currency 2 6 2 4" xfId="1822"/>
    <cellStyle name="Currency 2 6 3" xfId="576"/>
    <cellStyle name="Currency 2 6 3 2" xfId="1825"/>
    <cellStyle name="Currency 2 6 4" xfId="577"/>
    <cellStyle name="Currency 2 6 4 2" xfId="1826"/>
    <cellStyle name="Currency 2 6 5" xfId="1821"/>
    <cellStyle name="Currency 2 7" xfId="578"/>
    <cellStyle name="Currency 2 7 2" xfId="579"/>
    <cellStyle name="Currency 2 7 3" xfId="580"/>
    <cellStyle name="Currency 2 7 3 2" xfId="1827"/>
    <cellStyle name="Currency 2 8" xfId="581"/>
    <cellStyle name="Currency 2 8 2" xfId="1828"/>
    <cellStyle name="Currency 2 9" xfId="528"/>
    <cellStyle name="Currency 3" xfId="57"/>
    <cellStyle name="Currency 3 2" xfId="583"/>
    <cellStyle name="Currency 3 3" xfId="1466"/>
    <cellStyle name="Currency 3 4" xfId="582"/>
    <cellStyle name="Currency 4" xfId="584"/>
    <cellStyle name="Currency 4 2" xfId="585"/>
    <cellStyle name="Currency 4 2 2" xfId="586"/>
    <cellStyle name="Currency 4 2 2 2" xfId="587"/>
    <cellStyle name="Currency 4 2 2 2 2" xfId="1832"/>
    <cellStyle name="Currency 4 2 2 3" xfId="588"/>
    <cellStyle name="Currency 4 2 2 3 2" xfId="1833"/>
    <cellStyle name="Currency 4 2 2 4" xfId="1831"/>
    <cellStyle name="Currency 4 2 3" xfId="589"/>
    <cellStyle name="Currency 4 2 3 2" xfId="590"/>
    <cellStyle name="Currency 4 2 3 2 2" xfId="1835"/>
    <cellStyle name="Currency 4 2 3 3" xfId="591"/>
    <cellStyle name="Currency 4 2 3 3 2" xfId="1836"/>
    <cellStyle name="Currency 4 2 3 4" xfId="1834"/>
    <cellStyle name="Currency 4 2 4" xfId="592"/>
    <cellStyle name="Currency 4 2 4 2" xfId="1837"/>
    <cellStyle name="Currency 4 2 5" xfId="593"/>
    <cellStyle name="Currency 4 2 5 2" xfId="1838"/>
    <cellStyle name="Currency 4 2 6" xfId="1830"/>
    <cellStyle name="Currency 4 3" xfId="594"/>
    <cellStyle name="Currency 4 3 2" xfId="595"/>
    <cellStyle name="Currency 4 3 2 2" xfId="1840"/>
    <cellStyle name="Currency 4 3 3" xfId="596"/>
    <cellStyle name="Currency 4 3 3 2" xfId="1841"/>
    <cellStyle name="Currency 4 3 4" xfId="1839"/>
    <cellStyle name="Currency 4 4" xfId="597"/>
    <cellStyle name="Currency 4 4 2" xfId="598"/>
    <cellStyle name="Currency 4 4 2 2" xfId="1843"/>
    <cellStyle name="Currency 4 4 3" xfId="599"/>
    <cellStyle name="Currency 4 4 3 2" xfId="1844"/>
    <cellStyle name="Currency 4 4 4" xfId="1842"/>
    <cellStyle name="Currency 4 5" xfId="600"/>
    <cellStyle name="Currency 4 5 2" xfId="1845"/>
    <cellStyle name="Currency 4 6" xfId="601"/>
    <cellStyle name="Currency 4 6 2" xfId="1846"/>
    <cellStyle name="Currency 4 7" xfId="1829"/>
    <cellStyle name="Currency 5" xfId="58"/>
    <cellStyle name="Currency 5 2" xfId="59"/>
    <cellStyle name="Currency 5 2 2" xfId="603"/>
    <cellStyle name="Currency 5 3" xfId="604"/>
    <cellStyle name="Currency 5 4" xfId="602"/>
    <cellStyle name="Currency 6" xfId="605"/>
    <cellStyle name="Currency 6 2" xfId="606"/>
    <cellStyle name="Currency 6 3" xfId="607"/>
    <cellStyle name="Currency 7" xfId="608"/>
    <cellStyle name="Currency 8" xfId="609"/>
    <cellStyle name="Currency 9" xfId="610"/>
    <cellStyle name="Currency0" xfId="611"/>
    <cellStyle name="Date" xfId="612"/>
    <cellStyle name="Explanatory Text 2" xfId="21"/>
    <cellStyle name="Explanatory Text 2 2" xfId="613"/>
    <cellStyle name="Explanatory Text 3" xfId="142"/>
    <cellStyle name="Explanatory Text 3 2" xfId="614"/>
    <cellStyle name="Explanatory Text 4" xfId="99"/>
    <cellStyle name="F2" xfId="615"/>
    <cellStyle name="F2 10" xfId="616"/>
    <cellStyle name="F2 11" xfId="617"/>
    <cellStyle name="F2 12" xfId="618"/>
    <cellStyle name="F2 13" xfId="619"/>
    <cellStyle name="F2 14" xfId="620"/>
    <cellStyle name="F2 15" xfId="621"/>
    <cellStyle name="F2 16" xfId="622"/>
    <cellStyle name="F2 17" xfId="623"/>
    <cellStyle name="F2 18" xfId="624"/>
    <cellStyle name="F2 19" xfId="625"/>
    <cellStyle name="F2 2" xfId="626"/>
    <cellStyle name="F2 3" xfId="627"/>
    <cellStyle name="F2 4" xfId="628"/>
    <cellStyle name="F2 5" xfId="629"/>
    <cellStyle name="F2 6" xfId="630"/>
    <cellStyle name="F2 7" xfId="631"/>
    <cellStyle name="F2 8" xfId="632"/>
    <cellStyle name="F2 9" xfId="633"/>
    <cellStyle name="F3" xfId="634"/>
    <cellStyle name="F3 10" xfId="635"/>
    <cellStyle name="F3 11" xfId="636"/>
    <cellStyle name="F3 12" xfId="637"/>
    <cellStyle name="F3 13" xfId="638"/>
    <cellStyle name="F3 14" xfId="639"/>
    <cellStyle name="F3 15" xfId="640"/>
    <cellStyle name="F3 16" xfId="641"/>
    <cellStyle name="F3 17" xfId="642"/>
    <cellStyle name="F3 18" xfId="643"/>
    <cellStyle name="F3 19" xfId="644"/>
    <cellStyle name="F3 2" xfId="645"/>
    <cellStyle name="F3 3" xfId="646"/>
    <cellStyle name="F3 4" xfId="647"/>
    <cellStyle name="F3 5" xfId="648"/>
    <cellStyle name="F3 6" xfId="649"/>
    <cellStyle name="F3 7" xfId="650"/>
    <cellStyle name="F3 8" xfId="651"/>
    <cellStyle name="F3 9" xfId="652"/>
    <cellStyle name="F4" xfId="653"/>
    <cellStyle name="F4 10" xfId="654"/>
    <cellStyle name="F4 11" xfId="655"/>
    <cellStyle name="F4 12" xfId="656"/>
    <cellStyle name="F4 13" xfId="657"/>
    <cellStyle name="F4 14" xfId="658"/>
    <cellStyle name="F4 15" xfId="659"/>
    <cellStyle name="F4 16" xfId="660"/>
    <cellStyle name="F4 17" xfId="661"/>
    <cellStyle name="F4 18" xfId="662"/>
    <cellStyle name="F4 19" xfId="663"/>
    <cellStyle name="F4 2" xfId="664"/>
    <cellStyle name="F4 3" xfId="665"/>
    <cellStyle name="F4 4" xfId="666"/>
    <cellStyle name="F4 5" xfId="667"/>
    <cellStyle name="F4 6" xfId="668"/>
    <cellStyle name="F4 7" xfId="669"/>
    <cellStyle name="F4 8" xfId="670"/>
    <cellStyle name="F4 9" xfId="671"/>
    <cellStyle name="F5" xfId="672"/>
    <cellStyle name="F5 10" xfId="673"/>
    <cellStyle name="F5 11" xfId="674"/>
    <cellStyle name="F5 12" xfId="675"/>
    <cellStyle name="F5 13" xfId="676"/>
    <cellStyle name="F5 14" xfId="677"/>
    <cellStyle name="F5 15" xfId="678"/>
    <cellStyle name="F5 16" xfId="679"/>
    <cellStyle name="F5 17" xfId="680"/>
    <cellStyle name="F5 18" xfId="681"/>
    <cellStyle name="F5 19" xfId="682"/>
    <cellStyle name="F5 2" xfId="683"/>
    <cellStyle name="F5 3" xfId="684"/>
    <cellStyle name="F5 4" xfId="685"/>
    <cellStyle name="F5 5" xfId="686"/>
    <cellStyle name="F5 6" xfId="687"/>
    <cellStyle name="F5 7" xfId="688"/>
    <cellStyle name="F5 8" xfId="689"/>
    <cellStyle name="F5 9" xfId="690"/>
    <cellStyle name="F6" xfId="691"/>
    <cellStyle name="F6 10" xfId="692"/>
    <cellStyle name="F6 11" xfId="693"/>
    <cellStyle name="F6 12" xfId="694"/>
    <cellStyle name="F6 13" xfId="695"/>
    <cellStyle name="F6 14" xfId="696"/>
    <cellStyle name="F6 15" xfId="697"/>
    <cellStyle name="F6 16" xfId="698"/>
    <cellStyle name="F6 17" xfId="699"/>
    <cellStyle name="F6 18" xfId="700"/>
    <cellStyle name="F6 19" xfId="701"/>
    <cellStyle name="F6 2" xfId="702"/>
    <cellStyle name="F6 3" xfId="703"/>
    <cellStyle name="F6 4" xfId="704"/>
    <cellStyle name="F6 5" xfId="705"/>
    <cellStyle name="F6 6" xfId="706"/>
    <cellStyle name="F6 7" xfId="707"/>
    <cellStyle name="F6 8" xfId="708"/>
    <cellStyle name="F6 9" xfId="709"/>
    <cellStyle name="F7" xfId="710"/>
    <cellStyle name="F7 10" xfId="711"/>
    <cellStyle name="F7 11" xfId="712"/>
    <cellStyle name="F7 12" xfId="713"/>
    <cellStyle name="F7 13" xfId="714"/>
    <cellStyle name="F7 14" xfId="715"/>
    <cellStyle name="F7 15" xfId="716"/>
    <cellStyle name="F7 16" xfId="717"/>
    <cellStyle name="F7 17" xfId="718"/>
    <cellStyle name="F7 18" xfId="719"/>
    <cellStyle name="F7 19" xfId="720"/>
    <cellStyle name="F7 2" xfId="721"/>
    <cellStyle name="F7 3" xfId="722"/>
    <cellStyle name="F7 4" xfId="723"/>
    <cellStyle name="F7 5" xfId="724"/>
    <cellStyle name="F7 6" xfId="725"/>
    <cellStyle name="F7 7" xfId="726"/>
    <cellStyle name="F7 8" xfId="727"/>
    <cellStyle name="F7 9" xfId="728"/>
    <cellStyle name="F8" xfId="729"/>
    <cellStyle name="F8 10" xfId="730"/>
    <cellStyle name="F8 11" xfId="731"/>
    <cellStyle name="F8 12" xfId="732"/>
    <cellStyle name="F8 13" xfId="733"/>
    <cellStyle name="F8 14" xfId="734"/>
    <cellStyle name="F8 15" xfId="735"/>
    <cellStyle name="F8 16" xfId="736"/>
    <cellStyle name="F8 17" xfId="737"/>
    <cellStyle name="F8 18" xfId="738"/>
    <cellStyle name="F8 19" xfId="739"/>
    <cellStyle name="F8 2" xfId="740"/>
    <cellStyle name="F8 3" xfId="741"/>
    <cellStyle name="F8 4" xfId="742"/>
    <cellStyle name="F8 5" xfId="743"/>
    <cellStyle name="F8 6" xfId="744"/>
    <cellStyle name="F8 7" xfId="745"/>
    <cellStyle name="F8 8" xfId="746"/>
    <cellStyle name="F8 9" xfId="747"/>
    <cellStyle name="Fixed" xfId="748"/>
    <cellStyle name="Good 2" xfId="11"/>
    <cellStyle name="Good 2 2" xfId="749"/>
    <cellStyle name="Good 3" xfId="132"/>
    <cellStyle name="Good 3 2" xfId="750"/>
    <cellStyle name="Good 4" xfId="89"/>
    <cellStyle name="Heading 1 2" xfId="7"/>
    <cellStyle name="Heading 1 2 2" xfId="752"/>
    <cellStyle name="Heading 1 2 3" xfId="751"/>
    <cellStyle name="Heading 1 3" xfId="128"/>
    <cellStyle name="Heading 1 3 2" xfId="753"/>
    <cellStyle name="Heading 1 4" xfId="754"/>
    <cellStyle name="Heading 1 5" xfId="85"/>
    <cellStyle name="Heading 2 2" xfId="8"/>
    <cellStyle name="Heading 2 2 2" xfId="756"/>
    <cellStyle name="Heading 2 2 3" xfId="755"/>
    <cellStyle name="Heading 2 3" xfId="129"/>
    <cellStyle name="Heading 2 3 2" xfId="757"/>
    <cellStyle name="Heading 2 4" xfId="758"/>
    <cellStyle name="Heading 2 5" xfId="86"/>
    <cellStyle name="Heading 3 2" xfId="9"/>
    <cellStyle name="Heading 3 2 2" xfId="759"/>
    <cellStyle name="Heading 3 3" xfId="130"/>
    <cellStyle name="Heading 3 3 2" xfId="760"/>
    <cellStyle name="Heading 3 4" xfId="87"/>
    <cellStyle name="Heading 4 2" xfId="10"/>
    <cellStyle name="Heading 4 2 2" xfId="761"/>
    <cellStyle name="Heading 4 3" xfId="131"/>
    <cellStyle name="Heading 4 3 2" xfId="762"/>
    <cellStyle name="Heading 4 4" xfId="88"/>
    <cellStyle name="Hyperlink 2" xfId="763"/>
    <cellStyle name="Input 2" xfId="14"/>
    <cellStyle name="Input 2 2" xfId="764"/>
    <cellStyle name="Input 3" xfId="135"/>
    <cellStyle name="Input 3 2" xfId="765"/>
    <cellStyle name="Input 4" xfId="92"/>
    <cellStyle name="Linked Cell 2" xfId="17"/>
    <cellStyle name="Linked Cell 2 2" xfId="766"/>
    <cellStyle name="Linked Cell 3" xfId="138"/>
    <cellStyle name="Linked Cell 3 2" xfId="767"/>
    <cellStyle name="Linked Cell 4" xfId="95"/>
    <cellStyle name="Neutral 2" xfId="13"/>
    <cellStyle name="Neutral 2 2" xfId="768"/>
    <cellStyle name="Neutral 3" xfId="134"/>
    <cellStyle name="Neutral 3 2" xfId="769"/>
    <cellStyle name="Neutral 4" xfId="91"/>
    <cellStyle name="Normal" xfId="0" builtinId="0"/>
    <cellStyle name="Normal 10" xfId="770"/>
    <cellStyle name="Normal 10 2" xfId="771"/>
    <cellStyle name="Normal 10 2 2" xfId="772"/>
    <cellStyle name="Normal 10 2 2 2" xfId="1849"/>
    <cellStyle name="Normal 10 2 3" xfId="773"/>
    <cellStyle name="Normal 10 2 3 2" xfId="1850"/>
    <cellStyle name="Normal 10 2 4" xfId="1848"/>
    <cellStyle name="Normal 10 3" xfId="774"/>
    <cellStyle name="Normal 10 3 2" xfId="1851"/>
    <cellStyle name="Normal 10 4" xfId="775"/>
    <cellStyle name="Normal 10 4 2" xfId="1852"/>
    <cellStyle name="Normal 10 5" xfId="1847"/>
    <cellStyle name="Normal 11" xfId="776"/>
    <cellStyle name="Normal 11 2" xfId="777"/>
    <cellStyle name="Normal 11 2 2" xfId="778"/>
    <cellStyle name="Normal 11 2 2 2" xfId="1855"/>
    <cellStyle name="Normal 11 2 3" xfId="779"/>
    <cellStyle name="Normal 11 2 3 2" xfId="1856"/>
    <cellStyle name="Normal 11 2 4" xfId="1854"/>
    <cellStyle name="Normal 11 3" xfId="780"/>
    <cellStyle name="Normal 11 3 2" xfId="1857"/>
    <cellStyle name="Normal 11 4" xfId="781"/>
    <cellStyle name="Normal 11 4 2" xfId="1858"/>
    <cellStyle name="Normal 11 5" xfId="1853"/>
    <cellStyle name="Normal 12" xfId="782"/>
    <cellStyle name="Normal 12 2" xfId="1306"/>
    <cellStyle name="Normal 13" xfId="783"/>
    <cellStyle name="Normal 13 2" xfId="784"/>
    <cellStyle name="Normal 13 2 2" xfId="785"/>
    <cellStyle name="Normal 13 2 2 2" xfId="1861"/>
    <cellStyle name="Normal 13 2 3" xfId="786"/>
    <cellStyle name="Normal 13 2 3 2" xfId="1862"/>
    <cellStyle name="Normal 13 2 4" xfId="1860"/>
    <cellStyle name="Normal 13 3" xfId="787"/>
    <cellStyle name="Normal 13 3 2" xfId="1863"/>
    <cellStyle name="Normal 13 4" xfId="788"/>
    <cellStyle name="Normal 13 4 2" xfId="1864"/>
    <cellStyle name="Normal 13 5" xfId="1859"/>
    <cellStyle name="Normal 14" xfId="789"/>
    <cellStyle name="Normal 14 2" xfId="1865"/>
    <cellStyle name="Normal 15" xfId="790"/>
    <cellStyle name="Normal 15 2" xfId="1866"/>
    <cellStyle name="Normal 16" xfId="791"/>
    <cellStyle name="Normal 16 2" xfId="1867"/>
    <cellStyle name="Normal 17" xfId="792"/>
    <cellStyle name="Normal 17 2" xfId="1868"/>
    <cellStyle name="Normal 18" xfId="793"/>
    <cellStyle name="Normal 18 2" xfId="1379"/>
    <cellStyle name="Normal 19" xfId="794"/>
    <cellStyle name="Normal 19 2" xfId="1394"/>
    <cellStyle name="Normal 2" xfId="4"/>
    <cellStyle name="Normal 2 10" xfId="796"/>
    <cellStyle name="Normal 2 10 2" xfId="797"/>
    <cellStyle name="Normal 2 10 3" xfId="798"/>
    <cellStyle name="Normal 2 10 3 2" xfId="1869"/>
    <cellStyle name="Normal 2 11" xfId="799"/>
    <cellStyle name="Normal 2 11 2" xfId="800"/>
    <cellStyle name="Normal 2 11 2 2" xfId="1870"/>
    <cellStyle name="Normal 2 12" xfId="801"/>
    <cellStyle name="Normal 2 12 2" xfId="802"/>
    <cellStyle name="Normal 2 12 2 2" xfId="803"/>
    <cellStyle name="Normal 2 12 2 3" xfId="1871"/>
    <cellStyle name="Normal 2 12 3" xfId="804"/>
    <cellStyle name="Normal 2 13" xfId="805"/>
    <cellStyle name="Normal 2 13 2" xfId="806"/>
    <cellStyle name="Normal 2 13 2 2" xfId="1872"/>
    <cellStyle name="Normal 2 14" xfId="807"/>
    <cellStyle name="Normal 2 14 2" xfId="808"/>
    <cellStyle name="Normal 2 14 2 2" xfId="1873"/>
    <cellStyle name="Normal 2 15" xfId="809"/>
    <cellStyle name="Normal 2 15 2" xfId="810"/>
    <cellStyle name="Normal 2 15 2 2" xfId="1874"/>
    <cellStyle name="Normal 2 16" xfId="811"/>
    <cellStyle name="Normal 2 16 2" xfId="812"/>
    <cellStyle name="Normal 2 17" xfId="813"/>
    <cellStyle name="Normal 2 18" xfId="814"/>
    <cellStyle name="Normal 2 19" xfId="815"/>
    <cellStyle name="Normal 2 2" xfId="61"/>
    <cellStyle name="Normal 2 2 10" xfId="817"/>
    <cellStyle name="Normal 2 2 11" xfId="818"/>
    <cellStyle name="Normal 2 2 12" xfId="819"/>
    <cellStyle name="Normal 2 2 13" xfId="1333"/>
    <cellStyle name="Normal 2 2 14" xfId="1526"/>
    <cellStyle name="Normal 2 2 15" xfId="1500"/>
    <cellStyle name="Normal 2 2 16" xfId="816"/>
    <cellStyle name="Normal 2 2 17" xfId="168"/>
    <cellStyle name="Normal 2 2 2" xfId="62"/>
    <cellStyle name="Normal 2 2 2 2" xfId="63"/>
    <cellStyle name="Normal 2 2 3" xfId="820"/>
    <cellStyle name="Normal 2 2 4" xfId="821"/>
    <cellStyle name="Normal 2 2 5" xfId="822"/>
    <cellStyle name="Normal 2 2 6" xfId="823"/>
    <cellStyle name="Normal 2 2 7" xfId="824"/>
    <cellStyle name="Normal 2 2 8" xfId="825"/>
    <cellStyle name="Normal 2 2 9" xfId="826"/>
    <cellStyle name="Normal 2 20" xfId="827"/>
    <cellStyle name="Normal 2 21" xfId="828"/>
    <cellStyle name="Normal 2 22" xfId="829"/>
    <cellStyle name="Normal 2 23" xfId="830"/>
    <cellStyle name="Normal 2 24" xfId="831"/>
    <cellStyle name="Normal 2 25" xfId="832"/>
    <cellStyle name="Normal 2 26" xfId="833"/>
    <cellStyle name="Normal 2 27" xfId="834"/>
    <cellStyle name="Normal 2 28" xfId="835"/>
    <cellStyle name="Normal 2 29" xfId="836"/>
    <cellStyle name="Normal 2 3" xfId="64"/>
    <cellStyle name="Normal 2 3 10" xfId="838"/>
    <cellStyle name="Normal 2 3 11" xfId="839"/>
    <cellStyle name="Normal 2 3 12" xfId="840"/>
    <cellStyle name="Normal 2 3 13" xfId="1482"/>
    <cellStyle name="Normal 2 3 14" xfId="837"/>
    <cellStyle name="Normal 2 3 2" xfId="841"/>
    <cellStyle name="Normal 2 3 3" xfId="842"/>
    <cellStyle name="Normal 2 3 4" xfId="843"/>
    <cellStyle name="Normal 2 3 5" xfId="844"/>
    <cellStyle name="Normal 2 3 6" xfId="845"/>
    <cellStyle name="Normal 2 3 7" xfId="846"/>
    <cellStyle name="Normal 2 3 8" xfId="847"/>
    <cellStyle name="Normal 2 3 9" xfId="848"/>
    <cellStyle name="Normal 2 30" xfId="849"/>
    <cellStyle name="Normal 2 31" xfId="850"/>
    <cellStyle name="Normal 2 32" xfId="851"/>
    <cellStyle name="Normal 2 33" xfId="852"/>
    <cellStyle name="Normal 2 34" xfId="853"/>
    <cellStyle name="Normal 2 34 2" xfId="1875"/>
    <cellStyle name="Normal 2 35" xfId="854"/>
    <cellStyle name="Normal 2 36" xfId="855"/>
    <cellStyle name="Normal 2 36 2" xfId="1876"/>
    <cellStyle name="Normal 2 37" xfId="795"/>
    <cellStyle name="Normal 2 38" xfId="1297"/>
    <cellStyle name="Normal 2 39" xfId="1486"/>
    <cellStyle name="Normal 2 39 2" xfId="1528"/>
    <cellStyle name="Normal 2 4" xfId="856"/>
    <cellStyle name="Normal 2 4 10" xfId="857"/>
    <cellStyle name="Normal 2 4 11" xfId="858"/>
    <cellStyle name="Normal 2 4 12" xfId="859"/>
    <cellStyle name="Normal 2 4 2" xfId="860"/>
    <cellStyle name="Normal 2 4 3" xfId="861"/>
    <cellStyle name="Normal 2 4 4" xfId="862"/>
    <cellStyle name="Normal 2 4 5" xfId="863"/>
    <cellStyle name="Normal 2 4 6" xfId="864"/>
    <cellStyle name="Normal 2 4 7" xfId="865"/>
    <cellStyle name="Normal 2 4 8" xfId="866"/>
    <cellStyle name="Normal 2 4 9" xfId="867"/>
    <cellStyle name="Normal 2 40" xfId="60"/>
    <cellStyle name="Normal 2 5" xfId="868"/>
    <cellStyle name="Normal 2 5 2" xfId="869"/>
    <cellStyle name="Normal 2 5 2 2" xfId="870"/>
    <cellStyle name="Normal 2 5 3" xfId="871"/>
    <cellStyle name="Normal 2 5 3 2" xfId="872"/>
    <cellStyle name="Normal 2 6" xfId="65"/>
    <cellStyle name="Normal 2 6 2" xfId="874"/>
    <cellStyle name="Normal 2 6 2 2" xfId="875"/>
    <cellStyle name="Normal 2 6 3" xfId="876"/>
    <cellStyle name="Normal 2 6 3 2" xfId="877"/>
    <cellStyle name="Normal 2 6 4" xfId="873"/>
    <cellStyle name="Normal 2 7" xfId="878"/>
    <cellStyle name="Normal 2 7 2" xfId="879"/>
    <cellStyle name="Normal 2 8" xfId="880"/>
    <cellStyle name="Normal 2 8 2" xfId="881"/>
    <cellStyle name="Normal 2 9" xfId="882"/>
    <cellStyle name="Normal 2 9 2" xfId="883"/>
    <cellStyle name="Normal 2_SFY 10 BA4452 Fund Map Leg App Final mbk" xfId="884"/>
    <cellStyle name="Normal 20" xfId="885"/>
    <cellStyle name="Normal 20 2" xfId="1408"/>
    <cellStyle name="Normal 21" xfId="886"/>
    <cellStyle name="Normal 21 2" xfId="1877"/>
    <cellStyle name="Normal 22" xfId="887"/>
    <cellStyle name="Normal 22 2" xfId="1878"/>
    <cellStyle name="Normal 23" xfId="172"/>
    <cellStyle name="Normal 23 2" xfId="1451"/>
    <cellStyle name="Normal 24" xfId="390"/>
    <cellStyle name="Normal 24 2" xfId="1467"/>
    <cellStyle name="Normal 25" xfId="1237"/>
    <cellStyle name="Normal 25 2" xfId="1299"/>
    <cellStyle name="Normal 26" xfId="1238"/>
    <cellStyle name="Normal 26 2" xfId="1484"/>
    <cellStyle name="Normal 27" xfId="1242"/>
    <cellStyle name="Normal 28" xfId="1243"/>
    <cellStyle name="Normal 29" xfId="1244"/>
    <cellStyle name="Normal 3" xfId="1"/>
    <cellStyle name="Normal 3 10" xfId="889"/>
    <cellStyle name="Normal 3 11" xfId="890"/>
    <cellStyle name="Normal 3 12" xfId="891"/>
    <cellStyle name="Normal 3 13" xfId="892"/>
    <cellStyle name="Normal 3 14" xfId="893"/>
    <cellStyle name="Normal 3 15" xfId="894"/>
    <cellStyle name="Normal 3 16" xfId="895"/>
    <cellStyle name="Normal 3 17" xfId="896"/>
    <cellStyle name="Normal 3 18" xfId="897"/>
    <cellStyle name="Normal 3 19" xfId="898"/>
    <cellStyle name="Normal 3 2" xfId="67"/>
    <cellStyle name="Normal 3 2 2" xfId="899"/>
    <cellStyle name="Normal 3 2 2 2" xfId="1879"/>
    <cellStyle name="Normal 3 20" xfId="900"/>
    <cellStyle name="Normal 3 21" xfId="901"/>
    <cellStyle name="Normal 3 22" xfId="902"/>
    <cellStyle name="Normal 3 23" xfId="903"/>
    <cellStyle name="Normal 3 24" xfId="904"/>
    <cellStyle name="Normal 3 25" xfId="905"/>
    <cellStyle name="Normal 3 26" xfId="906"/>
    <cellStyle name="Normal 3 27" xfId="907"/>
    <cellStyle name="Normal 3 28" xfId="908"/>
    <cellStyle name="Normal 3 29" xfId="909"/>
    <cellStyle name="Normal 3 3" xfId="910"/>
    <cellStyle name="Normal 3 3 2" xfId="911"/>
    <cellStyle name="Normal 3 3 2 2" xfId="1880"/>
    <cellStyle name="Normal 3 30" xfId="912"/>
    <cellStyle name="Normal 3 31" xfId="913"/>
    <cellStyle name="Normal 3 32" xfId="914"/>
    <cellStyle name="Normal 3 33" xfId="915"/>
    <cellStyle name="Normal 3 34" xfId="916"/>
    <cellStyle name="Normal 3 35" xfId="917"/>
    <cellStyle name="Normal 3 36" xfId="888"/>
    <cellStyle name="Normal 3 37" xfId="1302"/>
    <cellStyle name="Normal 3 38" xfId="170"/>
    <cellStyle name="Normal 3 39" xfId="126"/>
    <cellStyle name="Normal 3 4" xfId="918"/>
    <cellStyle name="Normal 3 4 2" xfId="919"/>
    <cellStyle name="Normal 3 4 2 2" xfId="1881"/>
    <cellStyle name="Normal 3 40" xfId="66"/>
    <cellStyle name="Normal 3 5" xfId="920"/>
    <cellStyle name="Normal 3 5 2" xfId="921"/>
    <cellStyle name="Normal 3 5 2 2" xfId="1882"/>
    <cellStyle name="Normal 3 6" xfId="922"/>
    <cellStyle name="Normal 3 6 2" xfId="923"/>
    <cellStyle name="Normal 3 6 2 2" xfId="1883"/>
    <cellStyle name="Normal 3 7" xfId="924"/>
    <cellStyle name="Normal 3 7 2" xfId="925"/>
    <cellStyle name="Normal 3 7 2 2" xfId="1884"/>
    <cellStyle name="Normal 3 8" xfId="926"/>
    <cellStyle name="Normal 3 8 2" xfId="927"/>
    <cellStyle name="Normal 3 8 2 2" xfId="1885"/>
    <cellStyle name="Normal 3 9" xfId="928"/>
    <cellStyle name="Normal 3 9 2" xfId="929"/>
    <cellStyle name="Normal 3 9 2 2" xfId="1886"/>
    <cellStyle name="Normal 3_SFY 10 BA4452 Fund Map Leg App Final mbk" xfId="930"/>
    <cellStyle name="Normal 30" xfId="1245"/>
    <cellStyle name="Normal 31" xfId="1241"/>
    <cellStyle name="Normal 32" xfId="1246"/>
    <cellStyle name="Normal 33" xfId="1247"/>
    <cellStyle name="Normal 34" xfId="1248"/>
    <cellStyle name="Normal 35" xfId="1249"/>
    <cellStyle name="Normal 36" xfId="1250"/>
    <cellStyle name="Normal 37" xfId="1251"/>
    <cellStyle name="Normal 38" xfId="1252"/>
    <cellStyle name="Normal 39" xfId="1253"/>
    <cellStyle name="Normal 4" xfId="68"/>
    <cellStyle name="Normal 4 10" xfId="932"/>
    <cellStyle name="Normal 4 11" xfId="933"/>
    <cellStyle name="Normal 4 12" xfId="934"/>
    <cellStyle name="Normal 4 13" xfId="935"/>
    <cellStyle name="Normal 4 14" xfId="936"/>
    <cellStyle name="Normal 4 15" xfId="937"/>
    <cellStyle name="Normal 4 16" xfId="938"/>
    <cellStyle name="Normal 4 17" xfId="939"/>
    <cellStyle name="Normal 4 18" xfId="940"/>
    <cellStyle name="Normal 4 19" xfId="941"/>
    <cellStyle name="Normal 4 2" xfId="69"/>
    <cellStyle name="Normal 4 2 2" xfId="943"/>
    <cellStyle name="Normal 4 2 2 2" xfId="944"/>
    <cellStyle name="Normal 4 2 2 2 2" xfId="945"/>
    <cellStyle name="Normal 4 2 2 2 2 2" xfId="1890"/>
    <cellStyle name="Normal 4 2 2 2 3" xfId="946"/>
    <cellStyle name="Normal 4 2 2 2 3 2" xfId="1891"/>
    <cellStyle name="Normal 4 2 2 2 4" xfId="1889"/>
    <cellStyle name="Normal 4 2 2 3" xfId="947"/>
    <cellStyle name="Normal 4 2 2 3 2" xfId="948"/>
    <cellStyle name="Normal 4 2 2 3 2 2" xfId="1893"/>
    <cellStyle name="Normal 4 2 2 3 3" xfId="949"/>
    <cellStyle name="Normal 4 2 2 3 3 2" xfId="1894"/>
    <cellStyle name="Normal 4 2 2 3 4" xfId="1892"/>
    <cellStyle name="Normal 4 2 2 4" xfId="950"/>
    <cellStyle name="Normal 4 2 2 4 2" xfId="1895"/>
    <cellStyle name="Normal 4 2 2 5" xfId="951"/>
    <cellStyle name="Normal 4 2 2 5 2" xfId="1896"/>
    <cellStyle name="Normal 4 2 2 6" xfId="1888"/>
    <cellStyle name="Normal 4 2 3" xfId="952"/>
    <cellStyle name="Normal 4 2 3 2" xfId="953"/>
    <cellStyle name="Normal 4 2 3 2 2" xfId="1898"/>
    <cellStyle name="Normal 4 2 3 3" xfId="954"/>
    <cellStyle name="Normal 4 2 3 3 2" xfId="1899"/>
    <cellStyle name="Normal 4 2 3 4" xfId="1897"/>
    <cellStyle name="Normal 4 2 4" xfId="955"/>
    <cellStyle name="Normal 4 2 4 2" xfId="956"/>
    <cellStyle name="Normal 4 2 4 2 2" xfId="1901"/>
    <cellStyle name="Normal 4 2 4 3" xfId="957"/>
    <cellStyle name="Normal 4 2 4 3 2" xfId="1902"/>
    <cellStyle name="Normal 4 2 4 4" xfId="1900"/>
    <cellStyle name="Normal 4 2 5" xfId="958"/>
    <cellStyle name="Normal 4 2 5 2" xfId="1903"/>
    <cellStyle name="Normal 4 2 6" xfId="959"/>
    <cellStyle name="Normal 4 2 6 2" xfId="1904"/>
    <cellStyle name="Normal 4 2 7" xfId="1887"/>
    <cellStyle name="Normal 4 2 8" xfId="942"/>
    <cellStyle name="Normal 4 20" xfId="960"/>
    <cellStyle name="Normal 4 21" xfId="961"/>
    <cellStyle name="Normal 4 22" xfId="962"/>
    <cellStyle name="Normal 4 23" xfId="963"/>
    <cellStyle name="Normal 4 24" xfId="964"/>
    <cellStyle name="Normal 4 25" xfId="965"/>
    <cellStyle name="Normal 4 26" xfId="966"/>
    <cellStyle name="Normal 4 27" xfId="967"/>
    <cellStyle name="Normal 4 28" xfId="968"/>
    <cellStyle name="Normal 4 29" xfId="969"/>
    <cellStyle name="Normal 4 3" xfId="970"/>
    <cellStyle name="Normal 4 3 2" xfId="971"/>
    <cellStyle name="Normal 4 3 2 2" xfId="972"/>
    <cellStyle name="Normal 4 3 2 2 2" xfId="973"/>
    <cellStyle name="Normal 4 3 2 2 2 2" xfId="1908"/>
    <cellStyle name="Normal 4 3 2 2 3" xfId="974"/>
    <cellStyle name="Normal 4 3 2 2 3 2" xfId="1909"/>
    <cellStyle name="Normal 4 3 2 2 4" xfId="1907"/>
    <cellStyle name="Normal 4 3 2 3" xfId="975"/>
    <cellStyle name="Normal 4 3 2 3 2" xfId="976"/>
    <cellStyle name="Normal 4 3 2 3 2 2" xfId="1911"/>
    <cellStyle name="Normal 4 3 2 3 3" xfId="977"/>
    <cellStyle name="Normal 4 3 2 3 3 2" xfId="1912"/>
    <cellStyle name="Normal 4 3 2 3 4" xfId="1910"/>
    <cellStyle name="Normal 4 3 2 4" xfId="978"/>
    <cellStyle name="Normal 4 3 2 4 2" xfId="1913"/>
    <cellStyle name="Normal 4 3 2 5" xfId="979"/>
    <cellStyle name="Normal 4 3 2 5 2" xfId="1914"/>
    <cellStyle name="Normal 4 3 2 6" xfId="1906"/>
    <cellStyle name="Normal 4 3 3" xfId="980"/>
    <cellStyle name="Normal 4 3 3 2" xfId="981"/>
    <cellStyle name="Normal 4 3 3 2 2" xfId="1916"/>
    <cellStyle name="Normal 4 3 3 3" xfId="982"/>
    <cellStyle name="Normal 4 3 3 3 2" xfId="1917"/>
    <cellStyle name="Normal 4 3 3 4" xfId="1915"/>
    <cellStyle name="Normal 4 3 4" xfId="983"/>
    <cellStyle name="Normal 4 3 4 2" xfId="984"/>
    <cellStyle name="Normal 4 3 4 2 2" xfId="1919"/>
    <cellStyle name="Normal 4 3 4 3" xfId="985"/>
    <cellStyle name="Normal 4 3 4 3 2" xfId="1920"/>
    <cellStyle name="Normal 4 3 4 4" xfId="1918"/>
    <cellStyle name="Normal 4 3 5" xfId="986"/>
    <cellStyle name="Normal 4 3 5 2" xfId="1921"/>
    <cellStyle name="Normal 4 3 6" xfId="987"/>
    <cellStyle name="Normal 4 3 6 2" xfId="1922"/>
    <cellStyle name="Normal 4 3 7" xfId="1905"/>
    <cellStyle name="Normal 4 30" xfId="988"/>
    <cellStyle name="Normal 4 31" xfId="989"/>
    <cellStyle name="Normal 4 32" xfId="990"/>
    <cellStyle name="Normal 4 33" xfId="991"/>
    <cellStyle name="Normal 4 34" xfId="992"/>
    <cellStyle name="Normal 4 35" xfId="993"/>
    <cellStyle name="Normal 4 36" xfId="931"/>
    <cellStyle name="Normal 4 37" xfId="171"/>
    <cellStyle name="Normal 4 38" xfId="2090"/>
    <cellStyle name="Normal 4 39" xfId="125"/>
    <cellStyle name="Normal 4 4" xfId="994"/>
    <cellStyle name="Normal 4 4 2" xfId="995"/>
    <cellStyle name="Normal 4 5" xfId="996"/>
    <cellStyle name="Normal 4 5 2" xfId="997"/>
    <cellStyle name="Normal 4 5 2 2" xfId="998"/>
    <cellStyle name="Normal 4 5 2 2 2" xfId="1925"/>
    <cellStyle name="Normal 4 5 2 3" xfId="999"/>
    <cellStyle name="Normal 4 5 2 3 2" xfId="1926"/>
    <cellStyle name="Normal 4 5 2 4" xfId="1924"/>
    <cellStyle name="Normal 4 5 3" xfId="1000"/>
    <cellStyle name="Normal 4 5 3 2" xfId="1927"/>
    <cellStyle name="Normal 4 5 4" xfId="1001"/>
    <cellStyle name="Normal 4 5 4 2" xfId="1928"/>
    <cellStyle name="Normal 4 5 5" xfId="1923"/>
    <cellStyle name="Normal 4 6" xfId="1002"/>
    <cellStyle name="Normal 4 6 2" xfId="1003"/>
    <cellStyle name="Normal 4 6 2 2" xfId="1004"/>
    <cellStyle name="Normal 4 6 2 2 2" xfId="1931"/>
    <cellStyle name="Normal 4 6 2 3" xfId="1005"/>
    <cellStyle name="Normal 4 6 2 3 2" xfId="1932"/>
    <cellStyle name="Normal 4 6 2 4" xfId="1930"/>
    <cellStyle name="Normal 4 6 3" xfId="1006"/>
    <cellStyle name="Normal 4 6 3 2" xfId="1933"/>
    <cellStyle name="Normal 4 6 4" xfId="1007"/>
    <cellStyle name="Normal 4 6 4 2" xfId="1934"/>
    <cellStyle name="Normal 4 6 5" xfId="1929"/>
    <cellStyle name="Normal 4 7" xfId="1008"/>
    <cellStyle name="Normal 4 8" xfId="1009"/>
    <cellStyle name="Normal 4 9" xfId="1010"/>
    <cellStyle name="Normal 4_SFY 10 BA4452 Fund Map Leg App Final mbk" xfId="1011"/>
    <cellStyle name="Normal 40" xfId="1254"/>
    <cellStyle name="Normal 41" xfId="1255"/>
    <cellStyle name="Normal 42" xfId="1256"/>
    <cellStyle name="Normal 43" xfId="1257"/>
    <cellStyle name="Normal 44" xfId="1258"/>
    <cellStyle name="Normal 45" xfId="1259"/>
    <cellStyle name="Normal 46" xfId="1260"/>
    <cellStyle name="Normal 47" xfId="1240"/>
    <cellStyle name="Normal 48" xfId="1261"/>
    <cellStyle name="Normal 49" xfId="1262"/>
    <cellStyle name="Normal 5" xfId="70"/>
    <cellStyle name="Normal 5 2" xfId="1013"/>
    <cellStyle name="Normal 5 2 2" xfId="1014"/>
    <cellStyle name="Normal 5 2 2 2" xfId="1015"/>
    <cellStyle name="Normal 5 2 2 2 2" xfId="1016"/>
    <cellStyle name="Normal 5 2 2 2 2 2" xfId="1938"/>
    <cellStyle name="Normal 5 2 2 2 3" xfId="1017"/>
    <cellStyle name="Normal 5 2 2 2 3 2" xfId="1939"/>
    <cellStyle name="Normal 5 2 2 2 4" xfId="1937"/>
    <cellStyle name="Normal 5 2 2 3" xfId="1018"/>
    <cellStyle name="Normal 5 2 2 3 2" xfId="1019"/>
    <cellStyle name="Normal 5 2 2 3 2 2" xfId="1941"/>
    <cellStyle name="Normal 5 2 2 3 3" xfId="1020"/>
    <cellStyle name="Normal 5 2 2 3 3 2" xfId="1942"/>
    <cellStyle name="Normal 5 2 2 3 4" xfId="1940"/>
    <cellStyle name="Normal 5 2 2 4" xfId="1021"/>
    <cellStyle name="Normal 5 2 2 4 2" xfId="1943"/>
    <cellStyle name="Normal 5 2 2 5" xfId="1022"/>
    <cellStyle name="Normal 5 2 2 5 2" xfId="1944"/>
    <cellStyle name="Normal 5 2 2 6" xfId="1936"/>
    <cellStyle name="Normal 5 2 3" xfId="1023"/>
    <cellStyle name="Normal 5 2 3 2" xfId="1024"/>
    <cellStyle name="Normal 5 2 3 2 2" xfId="1946"/>
    <cellStyle name="Normal 5 2 3 3" xfId="1025"/>
    <cellStyle name="Normal 5 2 3 3 2" xfId="1947"/>
    <cellStyle name="Normal 5 2 3 4" xfId="1945"/>
    <cellStyle name="Normal 5 2 4" xfId="1026"/>
    <cellStyle name="Normal 5 2 4 2" xfId="1027"/>
    <cellStyle name="Normal 5 2 4 2 2" xfId="1949"/>
    <cellStyle name="Normal 5 2 4 3" xfId="1028"/>
    <cellStyle name="Normal 5 2 4 3 2" xfId="1950"/>
    <cellStyle name="Normal 5 2 4 4" xfId="1948"/>
    <cellStyle name="Normal 5 2 5" xfId="1029"/>
    <cellStyle name="Normal 5 2 5 2" xfId="1951"/>
    <cellStyle name="Normal 5 2 6" xfId="1030"/>
    <cellStyle name="Normal 5 2 6 2" xfId="1952"/>
    <cellStyle name="Normal 5 2 7" xfId="1935"/>
    <cellStyle name="Normal 5 3" xfId="1031"/>
    <cellStyle name="Normal 5 3 2" xfId="1032"/>
    <cellStyle name="Normal 5 3 2 2" xfId="1033"/>
    <cellStyle name="Normal 5 3 2 2 2" xfId="1034"/>
    <cellStyle name="Normal 5 3 2 2 2 2" xfId="1956"/>
    <cellStyle name="Normal 5 3 2 2 3" xfId="1035"/>
    <cellStyle name="Normal 5 3 2 2 3 2" xfId="1957"/>
    <cellStyle name="Normal 5 3 2 2 4" xfId="1955"/>
    <cellStyle name="Normal 5 3 2 3" xfId="1036"/>
    <cellStyle name="Normal 5 3 2 3 2" xfId="1037"/>
    <cellStyle name="Normal 5 3 2 3 2 2" xfId="1959"/>
    <cellStyle name="Normal 5 3 2 3 3" xfId="1038"/>
    <cellStyle name="Normal 5 3 2 3 3 2" xfId="1960"/>
    <cellStyle name="Normal 5 3 2 3 4" xfId="1958"/>
    <cellStyle name="Normal 5 3 2 4" xfId="1039"/>
    <cellStyle name="Normal 5 3 2 4 2" xfId="1961"/>
    <cellStyle name="Normal 5 3 2 5" xfId="1040"/>
    <cellStyle name="Normal 5 3 2 5 2" xfId="1962"/>
    <cellStyle name="Normal 5 3 2 6" xfId="1954"/>
    <cellStyle name="Normal 5 3 3" xfId="1041"/>
    <cellStyle name="Normal 5 3 3 2" xfId="1042"/>
    <cellStyle name="Normal 5 3 3 2 2" xfId="1964"/>
    <cellStyle name="Normal 5 3 3 3" xfId="1043"/>
    <cellStyle name="Normal 5 3 3 3 2" xfId="1965"/>
    <cellStyle name="Normal 5 3 3 4" xfId="1963"/>
    <cellStyle name="Normal 5 3 4" xfId="1044"/>
    <cellStyle name="Normal 5 3 4 2" xfId="1045"/>
    <cellStyle name="Normal 5 3 4 2 2" xfId="1967"/>
    <cellStyle name="Normal 5 3 4 3" xfId="1046"/>
    <cellStyle name="Normal 5 3 4 3 2" xfId="1968"/>
    <cellStyle name="Normal 5 3 4 4" xfId="1966"/>
    <cellStyle name="Normal 5 3 5" xfId="1047"/>
    <cellStyle name="Normal 5 3 5 2" xfId="1969"/>
    <cellStyle name="Normal 5 3 6" xfId="1048"/>
    <cellStyle name="Normal 5 3 6 2" xfId="1970"/>
    <cellStyle name="Normal 5 3 7" xfId="1953"/>
    <cellStyle name="Normal 5 4" xfId="1049"/>
    <cellStyle name="Normal 5 5" xfId="1050"/>
    <cellStyle name="Normal 5 5 2" xfId="1051"/>
    <cellStyle name="Normal 5 5 2 2" xfId="1052"/>
    <cellStyle name="Normal 5 5 2 2 2" xfId="1973"/>
    <cellStyle name="Normal 5 5 2 3" xfId="1053"/>
    <cellStyle name="Normal 5 5 2 3 2" xfId="1974"/>
    <cellStyle name="Normal 5 5 2 4" xfId="1972"/>
    <cellStyle name="Normal 5 5 3" xfId="1054"/>
    <cellStyle name="Normal 5 5 3 2" xfId="1975"/>
    <cellStyle name="Normal 5 5 4" xfId="1055"/>
    <cellStyle name="Normal 5 5 4 2" xfId="1976"/>
    <cellStyle name="Normal 5 5 5" xfId="1971"/>
    <cellStyle name="Normal 5 6" xfId="1056"/>
    <cellStyle name="Normal 5 6 2" xfId="1057"/>
    <cellStyle name="Normal 5 6 2 2" xfId="1058"/>
    <cellStyle name="Normal 5 6 2 2 2" xfId="1979"/>
    <cellStyle name="Normal 5 6 2 3" xfId="1059"/>
    <cellStyle name="Normal 5 6 2 3 2" xfId="1980"/>
    <cellStyle name="Normal 5 6 2 4" xfId="1978"/>
    <cellStyle name="Normal 5 6 3" xfId="1060"/>
    <cellStyle name="Normal 5 6 3 2" xfId="1981"/>
    <cellStyle name="Normal 5 6 4" xfId="1061"/>
    <cellStyle name="Normal 5 6 4 2" xfId="1982"/>
    <cellStyle name="Normal 5 6 5" xfId="1977"/>
    <cellStyle name="Normal 5 7" xfId="1062"/>
    <cellStyle name="Normal 5 8" xfId="1063"/>
    <cellStyle name="Normal 5 9" xfId="1012"/>
    <cellStyle name="Normal 50" xfId="1263"/>
    <cellStyle name="Normal 51" xfId="1264"/>
    <cellStyle name="Normal 52" xfId="1265"/>
    <cellStyle name="Normal 53" xfId="1266"/>
    <cellStyle name="Normal 54" xfId="1267"/>
    <cellStyle name="Normal 55" xfId="1268"/>
    <cellStyle name="Normal 56" xfId="1269"/>
    <cellStyle name="Normal 57" xfId="1270"/>
    <cellStyle name="Normal 58" xfId="1271"/>
    <cellStyle name="Normal 59" xfId="1272"/>
    <cellStyle name="Normal 6" xfId="71"/>
    <cellStyle name="Normal 6 10" xfId="1065"/>
    <cellStyle name="Normal 6 11" xfId="1066"/>
    <cellStyle name="Normal 6 12" xfId="1067"/>
    <cellStyle name="Normal 6 13" xfId="1068"/>
    <cellStyle name="Normal 6 14" xfId="1303"/>
    <cellStyle name="Normal 6 15" xfId="1064"/>
    <cellStyle name="Normal 6 2" xfId="1069"/>
    <cellStyle name="Normal 6 3" xfId="1070"/>
    <cellStyle name="Normal 6 4" xfId="1071"/>
    <cellStyle name="Normal 6 5" xfId="1072"/>
    <cellStyle name="Normal 6 6" xfId="1073"/>
    <cellStyle name="Normal 6 7" xfId="1074"/>
    <cellStyle name="Normal 6 8" xfId="1075"/>
    <cellStyle name="Normal 6 9" xfId="1076"/>
    <cellStyle name="Normal 60" xfId="1273"/>
    <cellStyle name="Normal 61" xfId="1274"/>
    <cellStyle name="Normal 62" xfId="1275"/>
    <cellStyle name="Normal 63" xfId="1276"/>
    <cellStyle name="Normal 64" xfId="1277"/>
    <cellStyle name="Normal 65" xfId="1278"/>
    <cellStyle name="Normal 66" xfId="1279"/>
    <cellStyle name="Normal 67" xfId="1280"/>
    <cellStyle name="Normal 68" xfId="1239"/>
    <cellStyle name="Normal 69" xfId="1281"/>
    <cellStyle name="Normal 7" xfId="72"/>
    <cellStyle name="Normal 7 2" xfId="1078"/>
    <cellStyle name="Normal 7 3" xfId="1079"/>
    <cellStyle name="Normal 7 4" xfId="1304"/>
    <cellStyle name="Normal 7 5" xfId="1077"/>
    <cellStyle name="Normal 70" xfId="1282"/>
    <cellStyle name="Normal 71" xfId="1283"/>
    <cellStyle name="Normal 72" xfId="1284"/>
    <cellStyle name="Normal 73" xfId="1285"/>
    <cellStyle name="Normal 74" xfId="1286"/>
    <cellStyle name="Normal 75" xfId="1287"/>
    <cellStyle name="Normal 76" xfId="1288"/>
    <cellStyle name="Normal 77" xfId="1289"/>
    <cellStyle name="Normal 78" xfId="1290"/>
    <cellStyle name="Normal 79" xfId="1291"/>
    <cellStyle name="Normal 8" xfId="73"/>
    <cellStyle name="Normal 8 2" xfId="1081"/>
    <cellStyle name="Normal 8 2 2" xfId="1082"/>
    <cellStyle name="Normal 8 2 2 2" xfId="1083"/>
    <cellStyle name="Normal 8 2 2 2 2" xfId="1986"/>
    <cellStyle name="Normal 8 2 2 3" xfId="1084"/>
    <cellStyle name="Normal 8 2 2 3 2" xfId="1987"/>
    <cellStyle name="Normal 8 2 2 4" xfId="1985"/>
    <cellStyle name="Normal 8 2 3" xfId="1085"/>
    <cellStyle name="Normal 8 2 3 2" xfId="1086"/>
    <cellStyle name="Normal 8 2 3 2 2" xfId="1989"/>
    <cellStyle name="Normal 8 2 3 3" xfId="1087"/>
    <cellStyle name="Normal 8 2 3 3 2" xfId="1990"/>
    <cellStyle name="Normal 8 2 3 4" xfId="1988"/>
    <cellStyle name="Normal 8 2 4" xfId="1088"/>
    <cellStyle name="Normal 8 2 4 2" xfId="1991"/>
    <cellStyle name="Normal 8 2 5" xfId="1089"/>
    <cellStyle name="Normal 8 2 5 2" xfId="1992"/>
    <cellStyle name="Normal 8 2 6" xfId="1984"/>
    <cellStyle name="Normal 8 3" xfId="1090"/>
    <cellStyle name="Normal 8 3 2" xfId="1091"/>
    <cellStyle name="Normal 8 3 2 2" xfId="1994"/>
    <cellStyle name="Normal 8 3 3" xfId="1092"/>
    <cellStyle name="Normal 8 3 3 2" xfId="1995"/>
    <cellStyle name="Normal 8 3 4" xfId="1993"/>
    <cellStyle name="Normal 8 4" xfId="1093"/>
    <cellStyle name="Normal 8 4 2" xfId="1094"/>
    <cellStyle name="Normal 8 4 2 2" xfId="1997"/>
    <cellStyle name="Normal 8 4 3" xfId="1095"/>
    <cellStyle name="Normal 8 4 3 2" xfId="1998"/>
    <cellStyle name="Normal 8 4 4" xfId="1996"/>
    <cellStyle name="Normal 8 5" xfId="1096"/>
    <cellStyle name="Normal 8 5 2" xfId="1999"/>
    <cellStyle name="Normal 8 6" xfId="1097"/>
    <cellStyle name="Normal 8 6 2" xfId="2000"/>
    <cellStyle name="Normal 8 7" xfId="1983"/>
    <cellStyle name="Normal 8 8" xfId="1080"/>
    <cellStyle name="Normal 80" xfId="1292"/>
    <cellStyle name="Normal 81" xfId="1293"/>
    <cellStyle name="Normal 82" xfId="1294"/>
    <cellStyle name="Normal 83" xfId="1295"/>
    <cellStyle name="Normal 84" xfId="1296"/>
    <cellStyle name="Normal 85" xfId="1529"/>
    <cellStyle name="Normal 86" xfId="83"/>
    <cellStyle name="Normal 87" xfId="48"/>
    <cellStyle name="Normal 9" xfId="81"/>
    <cellStyle name="Normal 9 2" xfId="1099"/>
    <cellStyle name="Normal 9 2 2" xfId="1100"/>
    <cellStyle name="Normal 9 2 2 2" xfId="2003"/>
    <cellStyle name="Normal 9 2 3" xfId="1101"/>
    <cellStyle name="Normal 9 2 3 2" xfId="2004"/>
    <cellStyle name="Normal 9 2 4" xfId="2002"/>
    <cellStyle name="Normal 9 3" xfId="1102"/>
    <cellStyle name="Normal 9 3 2" xfId="1103"/>
    <cellStyle name="Normal 9 3 2 2" xfId="2006"/>
    <cellStyle name="Normal 9 3 3" xfId="1104"/>
    <cellStyle name="Normal 9 3 3 2" xfId="2007"/>
    <cellStyle name="Normal 9 3 4" xfId="2005"/>
    <cellStyle name="Normal 9 4" xfId="1105"/>
    <cellStyle name="Normal 9 4 2" xfId="2008"/>
    <cellStyle name="Normal 9 5" xfId="1106"/>
    <cellStyle name="Normal 9 5 2" xfId="2009"/>
    <cellStyle name="Normal 9 6" xfId="2001"/>
    <cellStyle name="Normal 9 7" xfId="1098"/>
    <cellStyle name="Normal_Sheet1" xfId="3"/>
    <cellStyle name="Normal_Sheet2" xfId="47"/>
    <cellStyle name="Note 10" xfId="1307"/>
    <cellStyle name="Note 11" xfId="1320"/>
    <cellStyle name="Note 12" xfId="1338"/>
    <cellStyle name="Note 13" xfId="1352"/>
    <cellStyle name="Note 14" xfId="1366"/>
    <cellStyle name="Note 15" xfId="1381"/>
    <cellStyle name="Note 16" xfId="1395"/>
    <cellStyle name="Note 17" xfId="1410"/>
    <cellStyle name="Note 18" xfId="1424"/>
    <cellStyle name="Note 19" xfId="1438"/>
    <cellStyle name="Note 2" xfId="20"/>
    <cellStyle name="Note 2 2" xfId="1108"/>
    <cellStyle name="Note 2 2 2" xfId="1336"/>
    <cellStyle name="Note 2 2 3" xfId="1527"/>
    <cellStyle name="Note 2 2 4" xfId="1501"/>
    <cellStyle name="Note 2 3" xfId="1109"/>
    <cellStyle name="Note 2 3 2" xfId="2010"/>
    <cellStyle name="Note 2 4" xfId="1107"/>
    <cellStyle name="Note 2 5" xfId="1487"/>
    <cellStyle name="Note 20" xfId="1453"/>
    <cellStyle name="Note 21" xfId="1469"/>
    <cellStyle name="Note 22" xfId="98"/>
    <cellStyle name="Note 3" xfId="141"/>
    <cellStyle name="Note 3 2" xfId="1110"/>
    <cellStyle name="Note 3 2 2" xfId="1111"/>
    <cellStyle name="Note 3 2 2 2" xfId="2013"/>
    <cellStyle name="Note 3 2 3" xfId="1112"/>
    <cellStyle name="Note 3 2 3 2" xfId="2014"/>
    <cellStyle name="Note 3 2 4" xfId="2012"/>
    <cellStyle name="Note 3 3" xfId="1113"/>
    <cellStyle name="Note 3 3 2" xfId="2015"/>
    <cellStyle name="Note 3 4" xfId="1114"/>
    <cellStyle name="Note 3 4 2" xfId="2016"/>
    <cellStyle name="Note 3 5" xfId="2011"/>
    <cellStyle name="Note 4" xfId="1115"/>
    <cellStyle name="Note 4 2" xfId="1116"/>
    <cellStyle name="Note 4 2 2" xfId="1117"/>
    <cellStyle name="Note 4 2 2 2" xfId="2019"/>
    <cellStyle name="Note 4 2 3" xfId="1118"/>
    <cellStyle name="Note 4 2 3 2" xfId="2020"/>
    <cellStyle name="Note 4 2 4" xfId="2018"/>
    <cellStyle name="Note 4 3" xfId="1119"/>
    <cellStyle name="Note 4 3 2" xfId="2021"/>
    <cellStyle name="Note 4 4" xfId="1120"/>
    <cellStyle name="Note 4 4 2" xfId="2022"/>
    <cellStyle name="Note 4 5" xfId="2017"/>
    <cellStyle name="Note 5" xfId="1121"/>
    <cellStyle name="Note 5 2" xfId="1122"/>
    <cellStyle name="Note 5 2 2" xfId="1123"/>
    <cellStyle name="Note 5 2 2 2" xfId="2025"/>
    <cellStyle name="Note 5 2 3" xfId="1124"/>
    <cellStyle name="Note 5 2 3 2" xfId="2026"/>
    <cellStyle name="Note 5 2 4" xfId="2024"/>
    <cellStyle name="Note 5 3" xfId="1125"/>
    <cellStyle name="Note 5 3 2" xfId="2027"/>
    <cellStyle name="Note 5 4" xfId="1126"/>
    <cellStyle name="Note 5 4 2" xfId="2028"/>
    <cellStyle name="Note 5 5" xfId="2023"/>
    <cellStyle name="Note 6" xfId="1127"/>
    <cellStyle name="Note 6 2" xfId="2029"/>
    <cellStyle name="Note 7" xfId="1128"/>
    <cellStyle name="Note 7 2" xfId="2030"/>
    <cellStyle name="Note 8" xfId="1129"/>
    <cellStyle name="Note 8 2" xfId="2031"/>
    <cellStyle name="Note 9" xfId="1305"/>
    <cellStyle name="Output 2" xfId="15"/>
    <cellStyle name="Output 2 2" xfId="1130"/>
    <cellStyle name="Output 3" xfId="136"/>
    <cellStyle name="Output 3 2" xfId="1131"/>
    <cellStyle name="Output 4" xfId="93"/>
    <cellStyle name="Percent" xfId="5" builtinId="5"/>
    <cellStyle name="Percent 10" xfId="173"/>
    <cellStyle name="Percent 11" xfId="169"/>
    <cellStyle name="Percent 12" xfId="82"/>
    <cellStyle name="Percent 2" xfId="2"/>
    <cellStyle name="Percent 2 10" xfId="1133"/>
    <cellStyle name="Percent 2 10 2" xfId="1134"/>
    <cellStyle name="Percent 2 11" xfId="1135"/>
    <cellStyle name="Percent 2 12" xfId="1136"/>
    <cellStyle name="Percent 2 13" xfId="1137"/>
    <cellStyle name="Percent 2 14" xfId="1138"/>
    <cellStyle name="Percent 2 15" xfId="1139"/>
    <cellStyle name="Percent 2 16" xfId="1140"/>
    <cellStyle name="Percent 2 16 2" xfId="2032"/>
    <cellStyle name="Percent 2 17" xfId="1132"/>
    <cellStyle name="Percent 2 18" xfId="74"/>
    <cellStyle name="Percent 2 2" xfId="75"/>
    <cellStyle name="Percent 2 2 10" xfId="1142"/>
    <cellStyle name="Percent 2 2 10 2" xfId="2034"/>
    <cellStyle name="Percent 2 2 11" xfId="1143"/>
    <cellStyle name="Percent 2 2 11 2" xfId="2035"/>
    <cellStyle name="Percent 2 2 12" xfId="2033"/>
    <cellStyle name="Percent 2 2 13" xfId="1141"/>
    <cellStyle name="Percent 2 2 2" xfId="1144"/>
    <cellStyle name="Percent 2 2 2 2" xfId="1145"/>
    <cellStyle name="Percent 2 2 2 2 2" xfId="1146"/>
    <cellStyle name="Percent 2 2 2 2 2 2" xfId="2038"/>
    <cellStyle name="Percent 2 2 2 2 3" xfId="1147"/>
    <cellStyle name="Percent 2 2 2 2 3 2" xfId="2039"/>
    <cellStyle name="Percent 2 2 2 2 4" xfId="2037"/>
    <cellStyle name="Percent 2 2 2 3" xfId="1148"/>
    <cellStyle name="Percent 2 2 2 3 2" xfId="1149"/>
    <cellStyle name="Percent 2 2 2 3 2 2" xfId="2041"/>
    <cellStyle name="Percent 2 2 2 3 3" xfId="1150"/>
    <cellStyle name="Percent 2 2 2 3 3 2" xfId="2042"/>
    <cellStyle name="Percent 2 2 2 3 4" xfId="2040"/>
    <cellStyle name="Percent 2 2 2 4" xfId="1151"/>
    <cellStyle name="Percent 2 2 2 4 2" xfId="2043"/>
    <cellStyle name="Percent 2 2 2 5" xfId="1152"/>
    <cellStyle name="Percent 2 2 2 5 2" xfId="2044"/>
    <cellStyle name="Percent 2 2 2 6" xfId="2036"/>
    <cellStyle name="Percent 2 2 3" xfId="1153"/>
    <cellStyle name="Percent 2 2 3 2" xfId="1154"/>
    <cellStyle name="Percent 2 2 3 2 2" xfId="2046"/>
    <cellStyle name="Percent 2 2 3 3" xfId="1155"/>
    <cellStyle name="Percent 2 2 3 3 2" xfId="2047"/>
    <cellStyle name="Percent 2 2 3 4" xfId="2045"/>
    <cellStyle name="Percent 2 2 4" xfId="1156"/>
    <cellStyle name="Percent 2 2 4 2" xfId="1157"/>
    <cellStyle name="Percent 2 2 4 2 2" xfId="2049"/>
    <cellStyle name="Percent 2 2 4 3" xfId="1158"/>
    <cellStyle name="Percent 2 2 4 3 2" xfId="2050"/>
    <cellStyle name="Percent 2 2 4 4" xfId="2048"/>
    <cellStyle name="Percent 2 2 5" xfId="1159"/>
    <cellStyle name="Percent 2 2 5 2" xfId="2051"/>
    <cellStyle name="Percent 2 2 6" xfId="1160"/>
    <cellStyle name="Percent 2 2 6 2" xfId="2052"/>
    <cellStyle name="Percent 2 2 7" xfId="1161"/>
    <cellStyle name="Percent 2 2 8" xfId="1162"/>
    <cellStyle name="Percent 2 2 9" xfId="1163"/>
    <cellStyle name="Percent 2 2 9 2" xfId="1164"/>
    <cellStyle name="Percent 2 2 9 2 2" xfId="2053"/>
    <cellStyle name="Percent 2 3" xfId="1165"/>
    <cellStyle name="Percent 2 3 2" xfId="1166"/>
    <cellStyle name="Percent 2 3 2 2" xfId="1167"/>
    <cellStyle name="Percent 2 3 2 2 2" xfId="1168"/>
    <cellStyle name="Percent 2 3 2 2 2 2" xfId="2057"/>
    <cellStyle name="Percent 2 3 2 2 3" xfId="1169"/>
    <cellStyle name="Percent 2 3 2 2 3 2" xfId="2058"/>
    <cellStyle name="Percent 2 3 2 2 4" xfId="2056"/>
    <cellStyle name="Percent 2 3 2 3" xfId="1170"/>
    <cellStyle name="Percent 2 3 2 3 2" xfId="1171"/>
    <cellStyle name="Percent 2 3 2 3 2 2" xfId="2060"/>
    <cellStyle name="Percent 2 3 2 3 3" xfId="1172"/>
    <cellStyle name="Percent 2 3 2 3 3 2" xfId="2061"/>
    <cellStyle name="Percent 2 3 2 3 4" xfId="2059"/>
    <cellStyle name="Percent 2 3 2 4" xfId="1173"/>
    <cellStyle name="Percent 2 3 2 4 2" xfId="2062"/>
    <cellStyle name="Percent 2 3 2 5" xfId="1174"/>
    <cellStyle name="Percent 2 3 2 5 2" xfId="2063"/>
    <cellStyle name="Percent 2 3 2 6" xfId="2055"/>
    <cellStyle name="Percent 2 3 3" xfId="1175"/>
    <cellStyle name="Percent 2 3 3 2" xfId="1176"/>
    <cellStyle name="Percent 2 3 3 2 2" xfId="2065"/>
    <cellStyle name="Percent 2 3 3 3" xfId="1177"/>
    <cellStyle name="Percent 2 3 3 3 2" xfId="2066"/>
    <cellStyle name="Percent 2 3 3 4" xfId="2064"/>
    <cellStyle name="Percent 2 3 4" xfId="1178"/>
    <cellStyle name="Percent 2 3 4 2" xfId="1179"/>
    <cellStyle name="Percent 2 3 4 2 2" xfId="2068"/>
    <cellStyle name="Percent 2 3 4 3" xfId="1180"/>
    <cellStyle name="Percent 2 3 4 3 2" xfId="2069"/>
    <cellStyle name="Percent 2 3 4 4" xfId="2067"/>
    <cellStyle name="Percent 2 3 5" xfId="1181"/>
    <cellStyle name="Percent 2 3 5 2" xfId="2070"/>
    <cellStyle name="Percent 2 3 6" xfId="1182"/>
    <cellStyle name="Percent 2 3 6 2" xfId="2071"/>
    <cellStyle name="Percent 2 3 7" xfId="2054"/>
    <cellStyle name="Percent 2 4" xfId="1183"/>
    <cellStyle name="Percent 2 4 2" xfId="1184"/>
    <cellStyle name="Percent 2 5" xfId="1185"/>
    <cellStyle name="Percent 2 5 2" xfId="1186"/>
    <cellStyle name="Percent 2 5 2 2" xfId="1187"/>
    <cellStyle name="Percent 2 5 2 2 2" xfId="2074"/>
    <cellStyle name="Percent 2 5 2 3" xfId="1188"/>
    <cellStyle name="Percent 2 5 2 3 2" xfId="2075"/>
    <cellStyle name="Percent 2 5 2 4" xfId="1189"/>
    <cellStyle name="Percent 2 5 2 4 2" xfId="2076"/>
    <cellStyle name="Percent 2 5 2 5" xfId="2073"/>
    <cellStyle name="Percent 2 5 3" xfId="1190"/>
    <cellStyle name="Percent 2 5 3 2" xfId="1191"/>
    <cellStyle name="Percent 2 5 3 3" xfId="2077"/>
    <cellStyle name="Percent 2 5 4" xfId="1192"/>
    <cellStyle name="Percent 2 5 4 2" xfId="2078"/>
    <cellStyle name="Percent 2 5 5" xfId="1193"/>
    <cellStyle name="Percent 2 5 5 2" xfId="2079"/>
    <cellStyle name="Percent 2 5 6" xfId="1194"/>
    <cellStyle name="Percent 2 5 6 2" xfId="2080"/>
    <cellStyle name="Percent 2 5 7" xfId="2072"/>
    <cellStyle name="Percent 2 6" xfId="1195"/>
    <cellStyle name="Percent 2 6 2" xfId="1196"/>
    <cellStyle name="Percent 2 6 2 2" xfId="1197"/>
    <cellStyle name="Percent 2 6 2 2 2" xfId="2083"/>
    <cellStyle name="Percent 2 6 2 3" xfId="1198"/>
    <cellStyle name="Percent 2 6 2 3 2" xfId="2084"/>
    <cellStyle name="Percent 2 6 2 4" xfId="1199"/>
    <cellStyle name="Percent 2 6 2 4 2" xfId="2085"/>
    <cellStyle name="Percent 2 6 2 5" xfId="2082"/>
    <cellStyle name="Percent 2 6 3" xfId="1200"/>
    <cellStyle name="Percent 2 6 3 2" xfId="1201"/>
    <cellStyle name="Percent 2 6 3 3" xfId="2086"/>
    <cellStyle name="Percent 2 6 4" xfId="1202"/>
    <cellStyle name="Percent 2 6 4 2" xfId="2087"/>
    <cellStyle name="Percent 2 6 5" xfId="1203"/>
    <cellStyle name="Percent 2 6 5 2" xfId="2088"/>
    <cellStyle name="Percent 2 6 6" xfId="1204"/>
    <cellStyle name="Percent 2 6 6 2" xfId="2089"/>
    <cellStyle name="Percent 2 6 7" xfId="2081"/>
    <cellStyle name="Percent 2 7" xfId="1205"/>
    <cellStyle name="Percent 2 7 2" xfId="1206"/>
    <cellStyle name="Percent 2 8" xfId="1207"/>
    <cellStyle name="Percent 2 8 2" xfId="1208"/>
    <cellStyle name="Percent 2 9" xfId="1209"/>
    <cellStyle name="Percent 2 9 2" xfId="1210"/>
    <cellStyle name="Percent 3" xfId="76"/>
    <cellStyle name="Percent 3 10" xfId="1211"/>
    <cellStyle name="Percent 3 2" xfId="1212"/>
    <cellStyle name="Percent 3 3" xfId="1213"/>
    <cellStyle name="Percent 3 4" xfId="1214"/>
    <cellStyle name="Percent 3 5" xfId="1215"/>
    <cellStyle name="Percent 3 6" xfId="1216"/>
    <cellStyle name="Percent 3 7" xfId="1217"/>
    <cellStyle name="Percent 3 8" xfId="1218"/>
    <cellStyle name="Percent 3 9" xfId="1219"/>
    <cellStyle name="Percent 4" xfId="1220"/>
    <cellStyle name="Percent 4 2" xfId="1221"/>
    <cellStyle name="Percent 4 2 2" xfId="1222"/>
    <cellStyle name="Percent 4 3" xfId="1223"/>
    <cellStyle name="Percent 5" xfId="77"/>
    <cellStyle name="Percent 5 2" xfId="78"/>
    <cellStyle name="Percent 5 3" xfId="1224"/>
    <cellStyle name="Percent 6" xfId="1225"/>
    <cellStyle name="Percent 7" xfId="79"/>
    <cellStyle name="Percent 7 2" xfId="80"/>
    <cellStyle name="Percent 7 3" xfId="1226"/>
    <cellStyle name="Percent 8" xfId="1227"/>
    <cellStyle name="Percent 9" xfId="1228"/>
    <cellStyle name="Title" xfId="6" builtinId="15" customBuiltin="1"/>
    <cellStyle name="Title 2" xfId="1229"/>
    <cellStyle name="Title 3" xfId="1230"/>
    <cellStyle name="Total 2" xfId="22"/>
    <cellStyle name="Total 2 2" xfId="1232"/>
    <cellStyle name="Total 2 3" xfId="1231"/>
    <cellStyle name="Total 3" xfId="143"/>
    <cellStyle name="Total 3 2" xfId="1233"/>
    <cellStyle name="Total 4" xfId="100"/>
    <cellStyle name="Warning Text 2" xfId="19"/>
    <cellStyle name="Warning Text 2 2" xfId="1234"/>
    <cellStyle name="Warning Text 3" xfId="140"/>
    <cellStyle name="Warning Text 3 2" xfId="1235"/>
    <cellStyle name="Warning Text 4" xfId="97"/>
  </cellStyles>
  <dxfs count="4">
    <dxf>
      <fill>
        <patternFill>
          <bgColor rgb="FF15FF7F"/>
        </patternFill>
      </fill>
    </dxf>
    <dxf>
      <fill>
        <patternFill>
          <bgColor theme="9" tint="0.59996337778862885"/>
        </patternFill>
      </fill>
    </dxf>
    <dxf>
      <fill>
        <patternFill>
          <bgColor theme="9" tint="0.59996337778862885"/>
        </patternFill>
      </fill>
    </dxf>
    <dxf>
      <fill>
        <patternFill>
          <bgColor rgb="FF15FF7F"/>
        </patternFill>
      </fill>
    </dxf>
  </dxfs>
  <tableStyles count="0" defaultTableStyle="TableStyleMedium2" defaultPivotStyle="PivotStyleLight16"/>
  <colors>
    <mruColors>
      <color rgb="FF15FF7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dmin%20Services/Management%20Analyst%20Section/Bank%20of%20America%20PC%20Program/Rebate%20Information/16%20Rebate/Budget%20Rebate%20Details%20by%20Agency/BA%20Closing%20Revenue%20Break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 Closing Revenue Breakdown"/>
      <sheetName val="Sheet1"/>
      <sheetName val="Sheet2"/>
    </sheetNames>
    <sheetDataSet>
      <sheetData sheetId="0"/>
      <sheetData sheetId="1">
        <row r="2">
          <cell r="A2">
            <v>1000</v>
          </cell>
          <cell r="B2">
            <v>101</v>
          </cell>
          <cell r="C2" t="str">
            <v>010</v>
          </cell>
        </row>
        <row r="3">
          <cell r="A3">
            <v>1001</v>
          </cell>
          <cell r="B3">
            <v>101</v>
          </cell>
          <cell r="C3" t="str">
            <v>010</v>
          </cell>
        </row>
        <row r="4">
          <cell r="A4">
            <v>1002</v>
          </cell>
          <cell r="B4">
            <v>101</v>
          </cell>
          <cell r="C4" t="str">
            <v>030</v>
          </cell>
        </row>
        <row r="5">
          <cell r="A5">
            <v>1003</v>
          </cell>
          <cell r="B5">
            <v>101</v>
          </cell>
          <cell r="C5" t="str">
            <v>014</v>
          </cell>
        </row>
        <row r="6">
          <cell r="A6">
            <v>1005</v>
          </cell>
          <cell r="B6">
            <v>101</v>
          </cell>
          <cell r="C6" t="str">
            <v>012</v>
          </cell>
        </row>
        <row r="7">
          <cell r="A7">
            <v>1011</v>
          </cell>
          <cell r="B7">
            <v>101</v>
          </cell>
          <cell r="C7" t="str">
            <v>010</v>
          </cell>
        </row>
        <row r="8">
          <cell r="A8">
            <v>1013</v>
          </cell>
          <cell r="B8">
            <v>101</v>
          </cell>
          <cell r="C8">
            <v>753</v>
          </cell>
        </row>
        <row r="9">
          <cell r="A9">
            <v>1015</v>
          </cell>
          <cell r="B9">
            <v>101</v>
          </cell>
          <cell r="C9" t="str">
            <v>089</v>
          </cell>
        </row>
        <row r="10">
          <cell r="A10">
            <v>1017</v>
          </cell>
          <cell r="B10">
            <v>101</v>
          </cell>
          <cell r="C10">
            <v>920</v>
          </cell>
        </row>
        <row r="11">
          <cell r="A11">
            <v>1020</v>
          </cell>
          <cell r="B11">
            <v>101</v>
          </cell>
          <cell r="C11" t="str">
            <v>020</v>
          </cell>
        </row>
        <row r="12">
          <cell r="A12">
            <v>1030</v>
          </cell>
          <cell r="B12">
            <v>101</v>
          </cell>
          <cell r="C12" t="str">
            <v>030</v>
          </cell>
        </row>
        <row r="13">
          <cell r="A13">
            <v>1031</v>
          </cell>
          <cell r="B13">
            <v>101</v>
          </cell>
          <cell r="C13" t="str">
            <v>030</v>
          </cell>
        </row>
        <row r="14">
          <cell r="A14">
            <v>1033</v>
          </cell>
          <cell r="B14">
            <v>101</v>
          </cell>
          <cell r="C14" t="str">
            <v>030</v>
          </cell>
        </row>
        <row r="15">
          <cell r="A15">
            <v>1036</v>
          </cell>
          <cell r="B15">
            <v>101</v>
          </cell>
          <cell r="C15" t="str">
            <v>030</v>
          </cell>
        </row>
        <row r="16">
          <cell r="A16">
            <v>1037</v>
          </cell>
          <cell r="B16">
            <v>101</v>
          </cell>
          <cell r="C16" t="str">
            <v>030</v>
          </cell>
        </row>
        <row r="17">
          <cell r="A17">
            <v>1038</v>
          </cell>
          <cell r="B17">
            <v>330</v>
          </cell>
          <cell r="C17" t="str">
            <v>030</v>
          </cell>
        </row>
        <row r="18">
          <cell r="A18">
            <v>1040</v>
          </cell>
          <cell r="B18">
            <v>101</v>
          </cell>
          <cell r="C18" t="str">
            <v>030</v>
          </cell>
        </row>
        <row r="19">
          <cell r="A19">
            <v>1041</v>
          </cell>
          <cell r="B19">
            <v>101</v>
          </cell>
          <cell r="C19" t="str">
            <v>030</v>
          </cell>
        </row>
        <row r="20">
          <cell r="A20">
            <v>1042</v>
          </cell>
          <cell r="B20">
            <v>101</v>
          </cell>
          <cell r="C20" t="str">
            <v>030</v>
          </cell>
        </row>
        <row r="21">
          <cell r="A21">
            <v>1043</v>
          </cell>
          <cell r="C21" t="str">
            <v>030</v>
          </cell>
        </row>
        <row r="22">
          <cell r="A22">
            <v>1045</v>
          </cell>
          <cell r="B22">
            <v>340</v>
          </cell>
          <cell r="C22" t="str">
            <v>030</v>
          </cell>
        </row>
        <row r="23">
          <cell r="A23">
            <v>1050</v>
          </cell>
          <cell r="B23">
            <v>101</v>
          </cell>
          <cell r="C23" t="str">
            <v>040</v>
          </cell>
        </row>
        <row r="24">
          <cell r="A24">
            <v>1051</v>
          </cell>
          <cell r="B24">
            <v>101</v>
          </cell>
          <cell r="C24" t="str">
            <v>040</v>
          </cell>
        </row>
        <row r="25">
          <cell r="A25">
            <v>1052</v>
          </cell>
          <cell r="B25">
            <v>101</v>
          </cell>
          <cell r="C25">
            <v>332</v>
          </cell>
        </row>
        <row r="26">
          <cell r="A26">
            <v>1053</v>
          </cell>
          <cell r="B26">
            <v>101</v>
          </cell>
          <cell r="C26">
            <v>332</v>
          </cell>
        </row>
        <row r="27">
          <cell r="A27">
            <v>1080</v>
          </cell>
          <cell r="B27">
            <v>101</v>
          </cell>
          <cell r="C27" t="str">
            <v>050</v>
          </cell>
        </row>
        <row r="28">
          <cell r="A28">
            <v>1081</v>
          </cell>
          <cell r="B28">
            <v>603</v>
          </cell>
          <cell r="C28" t="str">
            <v>052</v>
          </cell>
        </row>
        <row r="29">
          <cell r="A29">
            <v>1082</v>
          </cell>
          <cell r="B29">
            <v>395</v>
          </cell>
          <cell r="C29" t="str">
            <v>050</v>
          </cell>
        </row>
        <row r="30">
          <cell r="A30">
            <v>1083</v>
          </cell>
          <cell r="B30">
            <v>603</v>
          </cell>
          <cell r="C30" t="str">
            <v>052</v>
          </cell>
        </row>
        <row r="31">
          <cell r="A31">
            <v>1086</v>
          </cell>
          <cell r="B31">
            <v>745</v>
          </cell>
          <cell r="C31" t="str">
            <v>050</v>
          </cell>
        </row>
        <row r="32">
          <cell r="A32">
            <v>1087</v>
          </cell>
          <cell r="B32">
            <v>395</v>
          </cell>
          <cell r="C32" t="str">
            <v>050</v>
          </cell>
        </row>
        <row r="33">
          <cell r="A33">
            <v>1088</v>
          </cell>
          <cell r="B33">
            <v>261</v>
          </cell>
          <cell r="C33" t="str">
            <v>053</v>
          </cell>
        </row>
        <row r="34">
          <cell r="A34">
            <v>1092</v>
          </cell>
          <cell r="B34">
            <v>101</v>
          </cell>
          <cell r="C34" t="str">
            <v>051</v>
          </cell>
        </row>
        <row r="35">
          <cell r="A35">
            <v>1094</v>
          </cell>
          <cell r="B35">
            <v>101</v>
          </cell>
          <cell r="C35" t="str">
            <v>051</v>
          </cell>
        </row>
        <row r="36">
          <cell r="A36">
            <v>1130</v>
          </cell>
          <cell r="B36">
            <v>101</v>
          </cell>
          <cell r="C36" t="str">
            <v>060</v>
          </cell>
        </row>
        <row r="37">
          <cell r="A37">
            <v>1140</v>
          </cell>
          <cell r="B37">
            <v>101</v>
          </cell>
          <cell r="C37" t="str">
            <v>060</v>
          </cell>
        </row>
        <row r="38">
          <cell r="A38">
            <v>1301</v>
          </cell>
          <cell r="B38">
            <v>101</v>
          </cell>
          <cell r="C38" t="str">
            <v>080</v>
          </cell>
        </row>
        <row r="39">
          <cell r="A39">
            <v>1302</v>
          </cell>
          <cell r="B39">
            <v>101</v>
          </cell>
          <cell r="C39" t="str">
            <v>080</v>
          </cell>
        </row>
        <row r="40">
          <cell r="A40">
            <v>1330</v>
          </cell>
          <cell r="B40">
            <v>741</v>
          </cell>
          <cell r="C40" t="str">
            <v>171</v>
          </cell>
        </row>
        <row r="41">
          <cell r="A41">
            <v>1336</v>
          </cell>
          <cell r="B41">
            <v>101</v>
          </cell>
          <cell r="C41">
            <v>654</v>
          </cell>
        </row>
        <row r="42">
          <cell r="A42">
            <v>1337</v>
          </cell>
          <cell r="B42">
            <v>101</v>
          </cell>
          <cell r="C42" t="str">
            <v>087</v>
          </cell>
        </row>
        <row r="43">
          <cell r="A43">
            <v>1338</v>
          </cell>
          <cell r="B43">
            <v>625</v>
          </cell>
          <cell r="C43">
            <v>950</v>
          </cell>
        </row>
        <row r="44">
          <cell r="A44">
            <v>1339</v>
          </cell>
          <cell r="B44">
            <v>101</v>
          </cell>
          <cell r="C44" t="str">
            <v>070</v>
          </cell>
        </row>
        <row r="45">
          <cell r="A45">
            <v>1340</v>
          </cell>
          <cell r="B45">
            <v>101</v>
          </cell>
          <cell r="C45" t="str">
            <v>015</v>
          </cell>
        </row>
        <row r="46">
          <cell r="A46">
            <v>1341</v>
          </cell>
          <cell r="B46">
            <v>101</v>
          </cell>
          <cell r="C46" t="str">
            <v>088</v>
          </cell>
        </row>
        <row r="47">
          <cell r="A47">
            <v>1342</v>
          </cell>
          <cell r="B47">
            <v>101</v>
          </cell>
          <cell r="C47" t="str">
            <v>016</v>
          </cell>
        </row>
        <row r="48">
          <cell r="A48">
            <v>1343</v>
          </cell>
          <cell r="B48">
            <v>101</v>
          </cell>
          <cell r="C48">
            <v>150</v>
          </cell>
        </row>
        <row r="49">
          <cell r="A49">
            <v>1345</v>
          </cell>
          <cell r="B49">
            <v>101</v>
          </cell>
          <cell r="C49" t="str">
            <v>080</v>
          </cell>
        </row>
        <row r="50">
          <cell r="A50">
            <v>1346</v>
          </cell>
          <cell r="B50">
            <v>713</v>
          </cell>
          <cell r="C50">
            <v>332</v>
          </cell>
        </row>
        <row r="51">
          <cell r="A51">
            <v>1347</v>
          </cell>
          <cell r="B51">
            <v>713</v>
          </cell>
          <cell r="C51">
            <v>332</v>
          </cell>
        </row>
        <row r="52">
          <cell r="A52">
            <v>1348</v>
          </cell>
          <cell r="B52">
            <v>715</v>
          </cell>
          <cell r="C52" t="str">
            <v>030</v>
          </cell>
        </row>
        <row r="53">
          <cell r="A53">
            <v>1349</v>
          </cell>
          <cell r="B53">
            <v>710</v>
          </cell>
          <cell r="C53" t="str">
            <v>082</v>
          </cell>
        </row>
        <row r="54">
          <cell r="A54">
            <v>1350</v>
          </cell>
          <cell r="B54">
            <v>101</v>
          </cell>
          <cell r="C54" t="str">
            <v>331</v>
          </cell>
        </row>
        <row r="55">
          <cell r="A55">
            <v>1352</v>
          </cell>
          <cell r="B55">
            <v>715</v>
          </cell>
          <cell r="C55" t="str">
            <v>085</v>
          </cell>
        </row>
        <row r="56">
          <cell r="A56">
            <v>1354</v>
          </cell>
          <cell r="B56">
            <v>711</v>
          </cell>
          <cell r="C56" t="str">
            <v>084</v>
          </cell>
        </row>
        <row r="57">
          <cell r="A57">
            <v>1356</v>
          </cell>
          <cell r="B57">
            <v>711</v>
          </cell>
          <cell r="C57" t="str">
            <v>084</v>
          </cell>
        </row>
        <row r="58">
          <cell r="A58">
            <v>1358</v>
          </cell>
          <cell r="B58">
            <v>718</v>
          </cell>
          <cell r="C58" t="str">
            <v>083</v>
          </cell>
        </row>
        <row r="59">
          <cell r="A59">
            <v>1362</v>
          </cell>
          <cell r="B59">
            <v>101</v>
          </cell>
          <cell r="C59">
            <v>550</v>
          </cell>
        </row>
        <row r="60">
          <cell r="A60">
            <v>1363</v>
          </cell>
          <cell r="B60">
            <v>717</v>
          </cell>
          <cell r="C60" t="str">
            <v>070</v>
          </cell>
        </row>
        <row r="61">
          <cell r="A61">
            <v>1365</v>
          </cell>
          <cell r="B61">
            <v>721</v>
          </cell>
          <cell r="C61">
            <v>180</v>
          </cell>
        </row>
        <row r="62">
          <cell r="A62">
            <v>1366</v>
          </cell>
          <cell r="B62">
            <v>712</v>
          </cell>
          <cell r="C62" t="str">
            <v>082</v>
          </cell>
        </row>
        <row r="63">
          <cell r="A63">
            <v>1368</v>
          </cell>
          <cell r="B63">
            <v>680</v>
          </cell>
          <cell r="C63">
            <v>950</v>
          </cell>
        </row>
        <row r="64">
          <cell r="A64">
            <v>1371</v>
          </cell>
          <cell r="B64">
            <v>716</v>
          </cell>
          <cell r="C64" t="str">
            <v>086</v>
          </cell>
        </row>
        <row r="65">
          <cell r="A65">
            <v>1373</v>
          </cell>
          <cell r="B65">
            <v>721</v>
          </cell>
          <cell r="C65">
            <v>180</v>
          </cell>
        </row>
        <row r="66">
          <cell r="A66">
            <v>1374</v>
          </cell>
          <cell r="B66">
            <v>101</v>
          </cell>
          <cell r="C66">
            <v>747</v>
          </cell>
        </row>
        <row r="67">
          <cell r="A67">
            <v>1383</v>
          </cell>
          <cell r="B67">
            <v>101</v>
          </cell>
          <cell r="C67">
            <v>409</v>
          </cell>
        </row>
        <row r="68">
          <cell r="A68">
            <v>1385</v>
          </cell>
          <cell r="B68">
            <v>721</v>
          </cell>
          <cell r="C68">
            <v>180</v>
          </cell>
        </row>
        <row r="69">
          <cell r="A69">
            <v>1386</v>
          </cell>
          <cell r="B69">
            <v>721</v>
          </cell>
          <cell r="C69">
            <v>180</v>
          </cell>
        </row>
        <row r="70">
          <cell r="A70">
            <v>1387</v>
          </cell>
          <cell r="B70">
            <v>721</v>
          </cell>
          <cell r="C70">
            <v>180</v>
          </cell>
        </row>
        <row r="71">
          <cell r="A71">
            <v>1388</v>
          </cell>
          <cell r="B71">
            <v>721</v>
          </cell>
          <cell r="C71">
            <v>180</v>
          </cell>
        </row>
        <row r="72">
          <cell r="A72">
            <v>1389</v>
          </cell>
          <cell r="B72">
            <v>721</v>
          </cell>
          <cell r="C72">
            <v>180</v>
          </cell>
        </row>
        <row r="73">
          <cell r="A73">
            <v>1390</v>
          </cell>
          <cell r="B73">
            <v>666</v>
          </cell>
          <cell r="C73">
            <v>950</v>
          </cell>
        </row>
        <row r="74">
          <cell r="A74">
            <v>1400</v>
          </cell>
          <cell r="B74">
            <v>101</v>
          </cell>
          <cell r="C74">
            <v>960</v>
          </cell>
        </row>
        <row r="75">
          <cell r="A75">
            <v>1405</v>
          </cell>
          <cell r="B75">
            <v>721</v>
          </cell>
          <cell r="C75">
            <v>180</v>
          </cell>
        </row>
        <row r="76">
          <cell r="A76">
            <v>1483</v>
          </cell>
          <cell r="B76">
            <v>101</v>
          </cell>
          <cell r="C76" t="str">
            <v>090</v>
          </cell>
        </row>
        <row r="77">
          <cell r="A77">
            <v>1484</v>
          </cell>
          <cell r="B77">
            <v>101</v>
          </cell>
          <cell r="C77" t="str">
            <v>090</v>
          </cell>
        </row>
        <row r="78">
          <cell r="A78">
            <v>1486</v>
          </cell>
          <cell r="B78">
            <v>101</v>
          </cell>
          <cell r="C78" t="str">
            <v>090</v>
          </cell>
        </row>
        <row r="79">
          <cell r="A79">
            <v>1487</v>
          </cell>
          <cell r="B79">
            <v>101</v>
          </cell>
          <cell r="C79" t="str">
            <v>090</v>
          </cell>
        </row>
        <row r="80">
          <cell r="A80">
            <v>1489</v>
          </cell>
          <cell r="B80">
            <v>101</v>
          </cell>
          <cell r="C80" t="str">
            <v>090</v>
          </cell>
        </row>
        <row r="81">
          <cell r="A81">
            <v>1490</v>
          </cell>
          <cell r="B81">
            <v>101</v>
          </cell>
          <cell r="C81" t="str">
            <v>090</v>
          </cell>
        </row>
        <row r="82">
          <cell r="A82">
            <v>1491</v>
          </cell>
          <cell r="B82">
            <v>101</v>
          </cell>
          <cell r="C82" t="str">
            <v>090</v>
          </cell>
        </row>
        <row r="83">
          <cell r="A83">
            <v>1492</v>
          </cell>
          <cell r="B83">
            <v>101</v>
          </cell>
          <cell r="C83">
            <v>901</v>
          </cell>
        </row>
        <row r="84">
          <cell r="A84">
            <v>1493</v>
          </cell>
          <cell r="B84">
            <v>101</v>
          </cell>
          <cell r="C84" t="str">
            <v>090</v>
          </cell>
        </row>
        <row r="85">
          <cell r="A85">
            <v>1494</v>
          </cell>
          <cell r="B85">
            <v>101</v>
          </cell>
          <cell r="C85" t="str">
            <v>090</v>
          </cell>
        </row>
        <row r="86">
          <cell r="A86">
            <v>1495</v>
          </cell>
          <cell r="B86">
            <v>101</v>
          </cell>
          <cell r="C86" t="str">
            <v>090</v>
          </cell>
        </row>
        <row r="87">
          <cell r="A87">
            <v>1496</v>
          </cell>
          <cell r="B87">
            <v>101</v>
          </cell>
          <cell r="C87" t="str">
            <v>090</v>
          </cell>
        </row>
        <row r="88">
          <cell r="A88">
            <v>1497</v>
          </cell>
          <cell r="B88">
            <v>101</v>
          </cell>
          <cell r="C88">
            <v>220</v>
          </cell>
        </row>
        <row r="89">
          <cell r="A89">
            <v>1498</v>
          </cell>
          <cell r="B89">
            <v>101</v>
          </cell>
          <cell r="C89" t="str">
            <v>090</v>
          </cell>
        </row>
        <row r="90">
          <cell r="A90">
            <v>1499</v>
          </cell>
          <cell r="B90">
            <v>101</v>
          </cell>
          <cell r="C90">
            <v>400</v>
          </cell>
        </row>
        <row r="91">
          <cell r="A91">
            <v>1521</v>
          </cell>
          <cell r="B91">
            <v>101</v>
          </cell>
          <cell r="C91">
            <v>102</v>
          </cell>
        </row>
        <row r="92">
          <cell r="A92">
            <v>1522</v>
          </cell>
          <cell r="B92">
            <v>225</v>
          </cell>
          <cell r="C92" t="str">
            <v>101</v>
          </cell>
        </row>
        <row r="93">
          <cell r="A93">
            <v>1523</v>
          </cell>
          <cell r="B93">
            <v>225</v>
          </cell>
          <cell r="C93" t="str">
            <v>101</v>
          </cell>
        </row>
        <row r="94">
          <cell r="A94">
            <v>1526</v>
          </cell>
          <cell r="B94">
            <v>101</v>
          </cell>
          <cell r="C94">
            <v>102</v>
          </cell>
        </row>
        <row r="95">
          <cell r="A95">
            <v>1527</v>
          </cell>
          <cell r="B95">
            <v>101</v>
          </cell>
          <cell r="C95">
            <v>102</v>
          </cell>
        </row>
        <row r="96">
          <cell r="A96">
            <v>1528</v>
          </cell>
          <cell r="B96">
            <v>101</v>
          </cell>
          <cell r="C96">
            <v>102</v>
          </cell>
        </row>
        <row r="97">
          <cell r="A97">
            <v>1529</v>
          </cell>
          <cell r="B97">
            <v>101</v>
          </cell>
          <cell r="C97">
            <v>102</v>
          </cell>
        </row>
        <row r="98">
          <cell r="A98">
            <v>1530</v>
          </cell>
          <cell r="B98">
            <v>530</v>
          </cell>
          <cell r="C98" t="str">
            <v>101</v>
          </cell>
        </row>
        <row r="99">
          <cell r="A99">
            <v>1531</v>
          </cell>
          <cell r="C99">
            <v>102</v>
          </cell>
        </row>
        <row r="100">
          <cell r="A100">
            <v>1533</v>
          </cell>
          <cell r="B100">
            <v>101</v>
          </cell>
          <cell r="C100">
            <v>102</v>
          </cell>
        </row>
        <row r="101">
          <cell r="A101">
            <v>1540</v>
          </cell>
          <cell r="B101">
            <v>101</v>
          </cell>
          <cell r="C101" t="str">
            <v>082</v>
          </cell>
        </row>
        <row r="102">
          <cell r="A102">
            <v>1560</v>
          </cell>
          <cell r="B102">
            <v>101</v>
          </cell>
          <cell r="C102" t="str">
            <v>082</v>
          </cell>
        </row>
        <row r="103">
          <cell r="A103">
            <v>1562</v>
          </cell>
          <cell r="B103">
            <v>101</v>
          </cell>
          <cell r="C103" t="str">
            <v>082</v>
          </cell>
        </row>
        <row r="104">
          <cell r="A104">
            <v>2361</v>
          </cell>
          <cell r="B104">
            <v>101</v>
          </cell>
          <cell r="C104">
            <v>130</v>
          </cell>
        </row>
        <row r="105">
          <cell r="A105">
            <v>2363</v>
          </cell>
          <cell r="C105">
            <v>402</v>
          </cell>
        </row>
        <row r="106">
          <cell r="A106">
            <v>2560</v>
          </cell>
          <cell r="B106">
            <v>101</v>
          </cell>
          <cell r="C106">
            <v>240</v>
          </cell>
        </row>
        <row r="107">
          <cell r="A107">
            <v>2561</v>
          </cell>
          <cell r="B107">
            <v>101</v>
          </cell>
          <cell r="C107">
            <v>240</v>
          </cell>
        </row>
        <row r="108">
          <cell r="A108">
            <v>2562</v>
          </cell>
          <cell r="B108">
            <v>101</v>
          </cell>
          <cell r="C108">
            <v>240</v>
          </cell>
        </row>
        <row r="109">
          <cell r="A109">
            <v>2563</v>
          </cell>
          <cell r="B109">
            <v>101</v>
          </cell>
          <cell r="C109">
            <v>240</v>
          </cell>
        </row>
        <row r="110">
          <cell r="A110">
            <v>2564</v>
          </cell>
          <cell r="B110">
            <v>101</v>
          </cell>
          <cell r="C110">
            <v>240</v>
          </cell>
        </row>
        <row r="111">
          <cell r="A111">
            <v>2580</v>
          </cell>
          <cell r="B111">
            <v>101</v>
          </cell>
          <cell r="C111">
            <v>908</v>
          </cell>
        </row>
        <row r="112">
          <cell r="A112">
            <v>2600</v>
          </cell>
          <cell r="B112">
            <v>101</v>
          </cell>
          <cell r="C112" t="str">
            <v>101</v>
          </cell>
        </row>
        <row r="113">
          <cell r="A113">
            <v>2601</v>
          </cell>
          <cell r="B113">
            <v>101</v>
          </cell>
          <cell r="C113" t="str">
            <v>101</v>
          </cell>
        </row>
        <row r="114">
          <cell r="A114">
            <v>2610</v>
          </cell>
          <cell r="B114">
            <v>101</v>
          </cell>
          <cell r="C114">
            <v>300</v>
          </cell>
        </row>
        <row r="115">
          <cell r="A115">
            <v>2612</v>
          </cell>
          <cell r="B115">
            <v>101</v>
          </cell>
          <cell r="C115">
            <v>300</v>
          </cell>
        </row>
        <row r="116">
          <cell r="A116">
            <v>2614</v>
          </cell>
          <cell r="B116">
            <v>101</v>
          </cell>
          <cell r="C116">
            <v>300</v>
          </cell>
        </row>
        <row r="117">
          <cell r="A117">
            <v>2615</v>
          </cell>
          <cell r="B117">
            <v>101</v>
          </cell>
          <cell r="C117">
            <v>300</v>
          </cell>
        </row>
        <row r="118">
          <cell r="A118">
            <v>2616</v>
          </cell>
          <cell r="B118">
            <v>101</v>
          </cell>
          <cell r="C118">
            <v>300</v>
          </cell>
        </row>
        <row r="119">
          <cell r="A119">
            <v>2617</v>
          </cell>
          <cell r="B119">
            <v>101</v>
          </cell>
          <cell r="C119">
            <v>300</v>
          </cell>
        </row>
        <row r="120">
          <cell r="A120">
            <v>2618</v>
          </cell>
          <cell r="B120">
            <v>101</v>
          </cell>
          <cell r="C120">
            <v>300</v>
          </cell>
        </row>
        <row r="121">
          <cell r="A121">
            <v>2626</v>
          </cell>
          <cell r="B121">
            <v>327</v>
          </cell>
          <cell r="C121">
            <v>170</v>
          </cell>
        </row>
        <row r="122">
          <cell r="A122">
            <v>2630</v>
          </cell>
          <cell r="B122">
            <v>101</v>
          </cell>
          <cell r="C122">
            <v>170</v>
          </cell>
        </row>
        <row r="123">
          <cell r="A123">
            <v>2631</v>
          </cell>
          <cell r="B123">
            <v>327</v>
          </cell>
          <cell r="C123">
            <v>170</v>
          </cell>
        </row>
        <row r="124">
          <cell r="A124">
            <v>2633</v>
          </cell>
          <cell r="B124">
            <v>327</v>
          </cell>
          <cell r="C124">
            <v>170</v>
          </cell>
        </row>
        <row r="125">
          <cell r="A125">
            <v>2666</v>
          </cell>
          <cell r="B125">
            <v>101</v>
          </cell>
          <cell r="C125">
            <v>360</v>
          </cell>
        </row>
        <row r="126">
          <cell r="A126">
            <v>2672</v>
          </cell>
          <cell r="C126">
            <v>300</v>
          </cell>
        </row>
        <row r="127">
          <cell r="A127">
            <v>2673</v>
          </cell>
          <cell r="B127">
            <v>101</v>
          </cell>
          <cell r="C127">
            <v>300</v>
          </cell>
        </row>
        <row r="128">
          <cell r="A128">
            <v>2674</v>
          </cell>
          <cell r="C128">
            <v>300</v>
          </cell>
        </row>
        <row r="129">
          <cell r="A129">
            <v>2675</v>
          </cell>
          <cell r="B129">
            <v>101</v>
          </cell>
          <cell r="C129">
            <v>300</v>
          </cell>
        </row>
        <row r="130">
          <cell r="A130">
            <v>2676</v>
          </cell>
          <cell r="B130">
            <v>101</v>
          </cell>
          <cell r="C130">
            <v>300</v>
          </cell>
        </row>
        <row r="131">
          <cell r="A131">
            <v>2678</v>
          </cell>
          <cell r="B131">
            <v>101</v>
          </cell>
          <cell r="C131">
            <v>300</v>
          </cell>
        </row>
        <row r="132">
          <cell r="A132">
            <v>2680</v>
          </cell>
          <cell r="B132">
            <v>101</v>
          </cell>
          <cell r="C132">
            <v>300</v>
          </cell>
        </row>
        <row r="133">
          <cell r="A133">
            <v>2681</v>
          </cell>
          <cell r="B133">
            <v>101</v>
          </cell>
          <cell r="C133" t="str">
            <v>017</v>
          </cell>
        </row>
        <row r="134">
          <cell r="A134">
            <v>2691</v>
          </cell>
          <cell r="B134">
            <v>101</v>
          </cell>
          <cell r="C134">
            <v>550</v>
          </cell>
        </row>
        <row r="135">
          <cell r="A135">
            <v>2697</v>
          </cell>
          <cell r="B135">
            <v>101</v>
          </cell>
          <cell r="C135">
            <v>300</v>
          </cell>
        </row>
        <row r="136">
          <cell r="A136">
            <v>2699</v>
          </cell>
          <cell r="B136">
            <v>101</v>
          </cell>
          <cell r="C136">
            <v>300</v>
          </cell>
        </row>
        <row r="137">
          <cell r="A137">
            <v>2705</v>
          </cell>
          <cell r="B137">
            <v>101</v>
          </cell>
          <cell r="C137">
            <v>300</v>
          </cell>
        </row>
        <row r="138">
          <cell r="A138">
            <v>2706</v>
          </cell>
          <cell r="B138">
            <v>101</v>
          </cell>
          <cell r="C138">
            <v>300</v>
          </cell>
        </row>
        <row r="139">
          <cell r="A139">
            <v>2708</v>
          </cell>
          <cell r="B139">
            <v>101</v>
          </cell>
          <cell r="C139" t="str">
            <v>315</v>
          </cell>
        </row>
        <row r="140">
          <cell r="A140">
            <v>2709</v>
          </cell>
          <cell r="B140">
            <v>101</v>
          </cell>
          <cell r="C140">
            <v>300</v>
          </cell>
        </row>
        <row r="141">
          <cell r="A141">
            <v>2711</v>
          </cell>
          <cell r="B141">
            <v>101</v>
          </cell>
          <cell r="C141" t="str">
            <v>315</v>
          </cell>
        </row>
        <row r="142">
          <cell r="A142">
            <v>2712</v>
          </cell>
          <cell r="B142">
            <v>101</v>
          </cell>
          <cell r="C142">
            <v>300</v>
          </cell>
        </row>
        <row r="143">
          <cell r="A143">
            <v>2713</v>
          </cell>
          <cell r="B143">
            <v>101</v>
          </cell>
          <cell r="C143">
            <v>300</v>
          </cell>
        </row>
        <row r="144">
          <cell r="A144">
            <v>2715</v>
          </cell>
          <cell r="B144">
            <v>101</v>
          </cell>
          <cell r="C144">
            <v>300</v>
          </cell>
        </row>
        <row r="145">
          <cell r="A145">
            <v>2716</v>
          </cell>
          <cell r="B145">
            <v>101</v>
          </cell>
          <cell r="C145">
            <v>300</v>
          </cell>
        </row>
        <row r="146">
          <cell r="A146">
            <v>2717</v>
          </cell>
          <cell r="B146">
            <v>101</v>
          </cell>
          <cell r="C146">
            <v>300</v>
          </cell>
        </row>
        <row r="147">
          <cell r="A147">
            <v>2718</v>
          </cell>
          <cell r="B147">
            <v>101</v>
          </cell>
          <cell r="C147">
            <v>300</v>
          </cell>
        </row>
        <row r="148">
          <cell r="A148">
            <v>2719</v>
          </cell>
          <cell r="B148">
            <v>101</v>
          </cell>
          <cell r="C148">
            <v>300</v>
          </cell>
        </row>
        <row r="149">
          <cell r="A149">
            <v>2720</v>
          </cell>
          <cell r="B149">
            <v>101</v>
          </cell>
          <cell r="C149">
            <v>300</v>
          </cell>
        </row>
        <row r="150">
          <cell r="A150">
            <v>2870</v>
          </cell>
          <cell r="B150">
            <v>101</v>
          </cell>
          <cell r="C150" t="str">
            <v>331</v>
          </cell>
        </row>
        <row r="151">
          <cell r="A151">
            <v>2889</v>
          </cell>
          <cell r="B151">
            <v>101</v>
          </cell>
          <cell r="C151" t="str">
            <v>090</v>
          </cell>
        </row>
        <row r="152">
          <cell r="A152">
            <v>2891</v>
          </cell>
          <cell r="B152">
            <v>101</v>
          </cell>
          <cell r="C152">
            <v>332</v>
          </cell>
        </row>
        <row r="153">
          <cell r="A153">
            <v>2894</v>
          </cell>
          <cell r="B153">
            <v>101</v>
          </cell>
          <cell r="C153" t="str">
            <v>101</v>
          </cell>
        </row>
        <row r="154">
          <cell r="A154">
            <v>2895</v>
          </cell>
          <cell r="B154">
            <v>101</v>
          </cell>
          <cell r="C154">
            <v>332</v>
          </cell>
        </row>
        <row r="155">
          <cell r="A155">
            <v>2940</v>
          </cell>
          <cell r="B155">
            <v>101</v>
          </cell>
          <cell r="C155" t="str">
            <v>331</v>
          </cell>
        </row>
        <row r="156">
          <cell r="A156">
            <v>2941</v>
          </cell>
          <cell r="B156">
            <v>101</v>
          </cell>
          <cell r="C156" t="str">
            <v>331</v>
          </cell>
        </row>
        <row r="157">
          <cell r="A157">
            <v>2943</v>
          </cell>
          <cell r="B157">
            <v>101</v>
          </cell>
          <cell r="C157" t="str">
            <v>331</v>
          </cell>
        </row>
        <row r="158">
          <cell r="A158">
            <v>2977</v>
          </cell>
          <cell r="B158">
            <v>101</v>
          </cell>
          <cell r="C158">
            <v>350</v>
          </cell>
        </row>
        <row r="159">
          <cell r="A159">
            <v>2978</v>
          </cell>
          <cell r="B159">
            <v>101</v>
          </cell>
          <cell r="C159">
            <v>350</v>
          </cell>
        </row>
        <row r="160">
          <cell r="A160">
            <v>2979</v>
          </cell>
          <cell r="B160">
            <v>101</v>
          </cell>
          <cell r="C160">
            <v>333</v>
          </cell>
        </row>
        <row r="161">
          <cell r="A161">
            <v>2980</v>
          </cell>
          <cell r="B161">
            <v>101</v>
          </cell>
          <cell r="C161">
            <v>350</v>
          </cell>
        </row>
        <row r="162">
          <cell r="A162">
            <v>2982</v>
          </cell>
          <cell r="B162">
            <v>101</v>
          </cell>
          <cell r="C162">
            <v>350</v>
          </cell>
        </row>
        <row r="163">
          <cell r="A163">
            <v>2983</v>
          </cell>
          <cell r="B163">
            <v>101</v>
          </cell>
          <cell r="C163">
            <v>350</v>
          </cell>
        </row>
        <row r="164">
          <cell r="A164">
            <v>2985</v>
          </cell>
          <cell r="B164">
            <v>101</v>
          </cell>
          <cell r="C164">
            <v>350</v>
          </cell>
        </row>
        <row r="165">
          <cell r="A165">
            <v>2986</v>
          </cell>
          <cell r="B165">
            <v>101</v>
          </cell>
          <cell r="C165">
            <v>350</v>
          </cell>
        </row>
        <row r="166">
          <cell r="A166">
            <v>2987</v>
          </cell>
          <cell r="B166">
            <v>101</v>
          </cell>
          <cell r="C166">
            <v>350</v>
          </cell>
        </row>
        <row r="167">
          <cell r="A167">
            <v>2988</v>
          </cell>
          <cell r="B167">
            <v>101</v>
          </cell>
          <cell r="C167">
            <v>350</v>
          </cell>
        </row>
        <row r="168">
          <cell r="A168">
            <v>2989</v>
          </cell>
          <cell r="B168">
            <v>101</v>
          </cell>
          <cell r="C168">
            <v>350</v>
          </cell>
        </row>
        <row r="169">
          <cell r="A169">
            <v>2990</v>
          </cell>
          <cell r="B169">
            <v>101</v>
          </cell>
          <cell r="C169">
            <v>350</v>
          </cell>
        </row>
        <row r="170">
          <cell r="A170">
            <v>2991</v>
          </cell>
          <cell r="B170">
            <v>101</v>
          </cell>
          <cell r="C170">
            <v>350</v>
          </cell>
        </row>
        <row r="171">
          <cell r="A171">
            <v>2992</v>
          </cell>
          <cell r="B171">
            <v>101</v>
          </cell>
          <cell r="C171">
            <v>350</v>
          </cell>
        </row>
        <row r="172">
          <cell r="A172">
            <v>2993</v>
          </cell>
          <cell r="B172">
            <v>101</v>
          </cell>
          <cell r="C172">
            <v>350</v>
          </cell>
        </row>
        <row r="173">
          <cell r="A173">
            <v>2994</v>
          </cell>
          <cell r="B173">
            <v>101</v>
          </cell>
          <cell r="C173">
            <v>350</v>
          </cell>
        </row>
        <row r="174">
          <cell r="A174">
            <v>2995</v>
          </cell>
          <cell r="B174">
            <v>101</v>
          </cell>
          <cell r="C174" t="str">
            <v>017</v>
          </cell>
        </row>
        <row r="175">
          <cell r="A175">
            <v>2996</v>
          </cell>
          <cell r="B175">
            <v>101</v>
          </cell>
          <cell r="C175">
            <v>350</v>
          </cell>
        </row>
        <row r="176">
          <cell r="A176">
            <v>3001</v>
          </cell>
          <cell r="B176">
            <v>101</v>
          </cell>
          <cell r="C176">
            <v>350</v>
          </cell>
        </row>
        <row r="177">
          <cell r="A177">
            <v>3002</v>
          </cell>
          <cell r="B177">
            <v>101</v>
          </cell>
          <cell r="C177">
            <v>350</v>
          </cell>
        </row>
        <row r="178">
          <cell r="A178">
            <v>3003</v>
          </cell>
          <cell r="B178">
            <v>101</v>
          </cell>
          <cell r="C178">
            <v>350</v>
          </cell>
        </row>
        <row r="179">
          <cell r="A179">
            <v>3004</v>
          </cell>
          <cell r="B179">
            <v>101</v>
          </cell>
          <cell r="C179">
            <v>350</v>
          </cell>
        </row>
        <row r="180">
          <cell r="A180">
            <v>3005</v>
          </cell>
          <cell r="B180">
            <v>101</v>
          </cell>
          <cell r="C180">
            <v>350</v>
          </cell>
        </row>
        <row r="181">
          <cell r="A181">
            <v>3010</v>
          </cell>
          <cell r="B181">
            <v>101</v>
          </cell>
          <cell r="C181">
            <v>350</v>
          </cell>
        </row>
        <row r="182">
          <cell r="A182">
            <v>3011</v>
          </cell>
          <cell r="B182">
            <v>101</v>
          </cell>
          <cell r="C182">
            <v>350</v>
          </cell>
        </row>
        <row r="183">
          <cell r="A183">
            <v>3012</v>
          </cell>
          <cell r="B183">
            <v>101</v>
          </cell>
          <cell r="C183">
            <v>350</v>
          </cell>
        </row>
        <row r="184">
          <cell r="A184">
            <v>3013</v>
          </cell>
          <cell r="B184">
            <v>101</v>
          </cell>
          <cell r="C184">
            <v>350</v>
          </cell>
        </row>
        <row r="185">
          <cell r="A185">
            <v>3014</v>
          </cell>
          <cell r="B185">
            <v>101</v>
          </cell>
          <cell r="C185">
            <v>350</v>
          </cell>
        </row>
        <row r="186">
          <cell r="A186">
            <v>3016</v>
          </cell>
          <cell r="B186">
            <v>101</v>
          </cell>
          <cell r="C186">
            <v>350</v>
          </cell>
        </row>
        <row r="187">
          <cell r="A187">
            <v>3018</v>
          </cell>
          <cell r="B187">
            <v>101</v>
          </cell>
          <cell r="C187">
            <v>350</v>
          </cell>
        </row>
        <row r="188">
          <cell r="A188">
            <v>3101</v>
          </cell>
          <cell r="B188">
            <v>101</v>
          </cell>
          <cell r="C188">
            <v>406</v>
          </cell>
        </row>
        <row r="189">
          <cell r="A189">
            <v>3140</v>
          </cell>
          <cell r="B189">
            <v>262</v>
          </cell>
          <cell r="C189">
            <v>402</v>
          </cell>
        </row>
        <row r="190">
          <cell r="A190">
            <v>3141</v>
          </cell>
          <cell r="B190">
            <v>101</v>
          </cell>
          <cell r="C190">
            <v>409</v>
          </cell>
        </row>
        <row r="191">
          <cell r="A191">
            <v>3142</v>
          </cell>
          <cell r="B191">
            <v>101</v>
          </cell>
          <cell r="C191">
            <v>409</v>
          </cell>
        </row>
        <row r="192">
          <cell r="A192">
            <v>3143</v>
          </cell>
          <cell r="B192">
            <v>101</v>
          </cell>
          <cell r="C192">
            <v>409</v>
          </cell>
        </row>
        <row r="193">
          <cell r="A193">
            <v>3145</v>
          </cell>
          <cell r="B193">
            <v>101</v>
          </cell>
          <cell r="C193">
            <v>409</v>
          </cell>
        </row>
        <row r="194">
          <cell r="A194">
            <v>3147</v>
          </cell>
          <cell r="B194">
            <v>101</v>
          </cell>
          <cell r="C194">
            <v>409</v>
          </cell>
        </row>
        <row r="195">
          <cell r="A195">
            <v>3148</v>
          </cell>
          <cell r="B195">
            <v>101</v>
          </cell>
          <cell r="C195">
            <v>409</v>
          </cell>
        </row>
        <row r="196">
          <cell r="A196">
            <v>3149</v>
          </cell>
          <cell r="B196">
            <v>101</v>
          </cell>
          <cell r="C196">
            <v>406</v>
          </cell>
        </row>
        <row r="197">
          <cell r="A197">
            <v>3150</v>
          </cell>
          <cell r="B197">
            <v>101</v>
          </cell>
          <cell r="C197">
            <v>400</v>
          </cell>
        </row>
        <row r="198">
          <cell r="A198">
            <v>3151</v>
          </cell>
          <cell r="B198">
            <v>101</v>
          </cell>
          <cell r="C198">
            <v>402</v>
          </cell>
        </row>
        <row r="199">
          <cell r="A199">
            <v>3152</v>
          </cell>
          <cell r="B199">
            <v>101</v>
          </cell>
          <cell r="C199">
            <v>406</v>
          </cell>
        </row>
        <row r="200">
          <cell r="A200">
            <v>3153</v>
          </cell>
          <cell r="B200">
            <v>101</v>
          </cell>
          <cell r="C200">
            <v>406</v>
          </cell>
        </row>
        <row r="201">
          <cell r="A201">
            <v>3154</v>
          </cell>
          <cell r="B201">
            <v>101</v>
          </cell>
          <cell r="C201">
            <v>400</v>
          </cell>
        </row>
        <row r="202">
          <cell r="A202">
            <v>3156</v>
          </cell>
          <cell r="B202">
            <v>262</v>
          </cell>
          <cell r="C202">
            <v>402</v>
          </cell>
        </row>
        <row r="203">
          <cell r="A203">
            <v>3157</v>
          </cell>
          <cell r="B203">
            <v>101</v>
          </cell>
          <cell r="C203">
            <v>403</v>
          </cell>
        </row>
        <row r="204">
          <cell r="A204">
            <v>3158</v>
          </cell>
          <cell r="B204">
            <v>101</v>
          </cell>
          <cell r="C204">
            <v>403</v>
          </cell>
        </row>
        <row r="205">
          <cell r="A205">
            <v>3160</v>
          </cell>
          <cell r="B205">
            <v>101</v>
          </cell>
          <cell r="C205">
            <v>403</v>
          </cell>
        </row>
        <row r="206">
          <cell r="A206">
            <v>3161</v>
          </cell>
          <cell r="B206">
            <v>101</v>
          </cell>
          <cell r="C206">
            <v>406</v>
          </cell>
        </row>
        <row r="207">
          <cell r="A207">
            <v>3162</v>
          </cell>
          <cell r="B207">
            <v>101</v>
          </cell>
          <cell r="C207">
            <v>406</v>
          </cell>
        </row>
        <row r="208">
          <cell r="A208">
            <v>3166</v>
          </cell>
          <cell r="B208">
            <v>101</v>
          </cell>
          <cell r="C208">
            <v>402</v>
          </cell>
        </row>
        <row r="209">
          <cell r="A209">
            <v>3167</v>
          </cell>
          <cell r="B209">
            <v>101</v>
          </cell>
          <cell r="C209">
            <v>402</v>
          </cell>
        </row>
        <row r="210">
          <cell r="A210">
            <v>3168</v>
          </cell>
          <cell r="B210">
            <v>101</v>
          </cell>
          <cell r="C210">
            <v>406</v>
          </cell>
        </row>
        <row r="211">
          <cell r="A211">
            <v>3170</v>
          </cell>
          <cell r="B211">
            <v>101</v>
          </cell>
          <cell r="C211">
            <v>406</v>
          </cell>
        </row>
        <row r="212">
          <cell r="A212">
            <v>3171</v>
          </cell>
          <cell r="B212">
            <v>101</v>
          </cell>
          <cell r="C212">
            <v>709</v>
          </cell>
        </row>
        <row r="213">
          <cell r="A213">
            <v>3173</v>
          </cell>
          <cell r="B213">
            <v>101</v>
          </cell>
          <cell r="C213">
            <v>709</v>
          </cell>
        </row>
        <row r="214">
          <cell r="A214">
            <v>3174</v>
          </cell>
          <cell r="B214">
            <v>101</v>
          </cell>
          <cell r="C214">
            <v>709</v>
          </cell>
        </row>
        <row r="215">
          <cell r="A215">
            <v>3175</v>
          </cell>
          <cell r="B215">
            <v>101</v>
          </cell>
          <cell r="C215">
            <v>709</v>
          </cell>
        </row>
        <row r="216">
          <cell r="A216">
            <v>3178</v>
          </cell>
          <cell r="B216">
            <v>101</v>
          </cell>
          <cell r="C216">
            <v>403</v>
          </cell>
        </row>
        <row r="217">
          <cell r="A217">
            <v>3179</v>
          </cell>
          <cell r="B217">
            <v>101</v>
          </cell>
          <cell r="C217">
            <v>409</v>
          </cell>
        </row>
        <row r="218">
          <cell r="A218">
            <v>3181</v>
          </cell>
          <cell r="B218">
            <v>101</v>
          </cell>
          <cell r="C218">
            <v>409</v>
          </cell>
        </row>
        <row r="219">
          <cell r="A219">
            <v>3183</v>
          </cell>
          <cell r="B219">
            <v>746</v>
          </cell>
          <cell r="C219">
            <v>709</v>
          </cell>
        </row>
        <row r="220">
          <cell r="A220">
            <v>3184</v>
          </cell>
          <cell r="B220">
            <v>101</v>
          </cell>
          <cell r="C220">
            <v>709</v>
          </cell>
        </row>
        <row r="221">
          <cell r="A221">
            <v>3185</v>
          </cell>
          <cell r="B221">
            <v>101</v>
          </cell>
          <cell r="C221">
            <v>709</v>
          </cell>
        </row>
        <row r="222">
          <cell r="A222">
            <v>3186</v>
          </cell>
          <cell r="B222">
            <v>101</v>
          </cell>
          <cell r="C222">
            <v>709</v>
          </cell>
        </row>
        <row r="223">
          <cell r="A223">
            <v>3187</v>
          </cell>
          <cell r="B223">
            <v>101</v>
          </cell>
          <cell r="C223">
            <v>709</v>
          </cell>
        </row>
        <row r="224">
          <cell r="A224">
            <v>3188</v>
          </cell>
          <cell r="B224">
            <v>101</v>
          </cell>
          <cell r="C224">
            <v>709</v>
          </cell>
        </row>
        <row r="225">
          <cell r="A225">
            <v>3189</v>
          </cell>
          <cell r="B225">
            <v>746</v>
          </cell>
          <cell r="C225">
            <v>709</v>
          </cell>
        </row>
        <row r="226">
          <cell r="A226">
            <v>3190</v>
          </cell>
          <cell r="B226">
            <v>101</v>
          </cell>
          <cell r="C226">
            <v>406</v>
          </cell>
        </row>
        <row r="227">
          <cell r="A227">
            <v>3193</v>
          </cell>
          <cell r="B227">
            <v>101</v>
          </cell>
          <cell r="C227">
            <v>709</v>
          </cell>
        </row>
        <row r="228">
          <cell r="A228">
            <v>3194</v>
          </cell>
          <cell r="B228">
            <v>101</v>
          </cell>
          <cell r="C228">
            <v>406</v>
          </cell>
        </row>
        <row r="229">
          <cell r="A229">
            <v>3195</v>
          </cell>
          <cell r="B229">
            <v>101</v>
          </cell>
          <cell r="C229">
            <v>400</v>
          </cell>
        </row>
        <row r="230">
          <cell r="A230">
            <v>3197</v>
          </cell>
          <cell r="B230">
            <v>101</v>
          </cell>
          <cell r="C230">
            <v>709</v>
          </cell>
        </row>
        <row r="231">
          <cell r="A231">
            <v>3200</v>
          </cell>
          <cell r="B231">
            <v>101</v>
          </cell>
          <cell r="C231">
            <v>400</v>
          </cell>
        </row>
        <row r="232">
          <cell r="A232">
            <v>3201</v>
          </cell>
          <cell r="B232">
            <v>101</v>
          </cell>
          <cell r="C232">
            <v>400</v>
          </cell>
        </row>
        <row r="233">
          <cell r="A233">
            <v>3204</v>
          </cell>
          <cell r="B233">
            <v>101</v>
          </cell>
          <cell r="C233">
            <v>400</v>
          </cell>
        </row>
        <row r="234">
          <cell r="A234">
            <v>3208</v>
          </cell>
          <cell r="B234">
            <v>101</v>
          </cell>
          <cell r="C234">
            <v>402</v>
          </cell>
        </row>
        <row r="235">
          <cell r="A235">
            <v>3211</v>
          </cell>
          <cell r="B235">
            <v>746</v>
          </cell>
          <cell r="C235">
            <v>709</v>
          </cell>
        </row>
        <row r="236">
          <cell r="A236">
            <v>3213</v>
          </cell>
          <cell r="B236">
            <v>101</v>
          </cell>
          <cell r="C236">
            <v>406</v>
          </cell>
        </row>
        <row r="237">
          <cell r="A237">
            <v>3214</v>
          </cell>
          <cell r="B237">
            <v>101</v>
          </cell>
          <cell r="C237">
            <v>406</v>
          </cell>
        </row>
        <row r="238">
          <cell r="A238">
            <v>3215</v>
          </cell>
          <cell r="B238">
            <v>101</v>
          </cell>
          <cell r="C238">
            <v>406</v>
          </cell>
        </row>
        <row r="239">
          <cell r="A239">
            <v>3216</v>
          </cell>
          <cell r="B239">
            <v>101</v>
          </cell>
          <cell r="C239">
            <v>406</v>
          </cell>
        </row>
        <row r="240">
          <cell r="A240">
            <v>3217</v>
          </cell>
          <cell r="B240">
            <v>101</v>
          </cell>
          <cell r="C240">
            <v>406</v>
          </cell>
        </row>
        <row r="241">
          <cell r="A241">
            <v>3218</v>
          </cell>
          <cell r="B241">
            <v>101</v>
          </cell>
          <cell r="C241">
            <v>406</v>
          </cell>
        </row>
        <row r="242">
          <cell r="A242">
            <v>3219</v>
          </cell>
          <cell r="B242">
            <v>101</v>
          </cell>
          <cell r="C242">
            <v>406</v>
          </cell>
        </row>
        <row r="243">
          <cell r="A243">
            <v>3220</v>
          </cell>
          <cell r="B243">
            <v>101</v>
          </cell>
          <cell r="C243">
            <v>406</v>
          </cell>
        </row>
        <row r="244">
          <cell r="A244">
            <v>3221</v>
          </cell>
          <cell r="B244">
            <v>101</v>
          </cell>
          <cell r="C244">
            <v>350</v>
          </cell>
        </row>
        <row r="245">
          <cell r="A245">
            <v>3222</v>
          </cell>
          <cell r="B245">
            <v>101</v>
          </cell>
          <cell r="C245">
            <v>406</v>
          </cell>
        </row>
        <row r="246">
          <cell r="A246">
            <v>3223</v>
          </cell>
          <cell r="B246">
            <v>101</v>
          </cell>
          <cell r="C246">
            <v>406</v>
          </cell>
        </row>
        <row r="247">
          <cell r="A247">
            <v>3224</v>
          </cell>
          <cell r="B247">
            <v>101</v>
          </cell>
          <cell r="C247">
            <v>406</v>
          </cell>
        </row>
        <row r="248">
          <cell r="A248">
            <v>3228</v>
          </cell>
          <cell r="B248">
            <v>101</v>
          </cell>
          <cell r="C248">
            <v>407</v>
          </cell>
        </row>
        <row r="249">
          <cell r="A249">
            <v>3229</v>
          </cell>
          <cell r="B249">
            <v>101</v>
          </cell>
          <cell r="C249">
            <v>409</v>
          </cell>
        </row>
        <row r="250">
          <cell r="A250">
            <v>3230</v>
          </cell>
          <cell r="B250">
            <v>101</v>
          </cell>
          <cell r="C250">
            <v>407</v>
          </cell>
        </row>
        <row r="251">
          <cell r="A251">
            <v>3232</v>
          </cell>
          <cell r="B251">
            <v>101</v>
          </cell>
          <cell r="C251">
            <v>407</v>
          </cell>
        </row>
        <row r="252">
          <cell r="A252">
            <v>3233</v>
          </cell>
          <cell r="B252">
            <v>101</v>
          </cell>
          <cell r="C252">
            <v>407</v>
          </cell>
        </row>
        <row r="253">
          <cell r="A253">
            <v>3235</v>
          </cell>
          <cell r="B253">
            <v>101</v>
          </cell>
          <cell r="C253">
            <v>406</v>
          </cell>
        </row>
        <row r="254">
          <cell r="A254">
            <v>3238</v>
          </cell>
          <cell r="B254">
            <v>101</v>
          </cell>
          <cell r="C254">
            <v>407</v>
          </cell>
        </row>
        <row r="255">
          <cell r="A255">
            <v>3239</v>
          </cell>
          <cell r="B255">
            <v>101</v>
          </cell>
          <cell r="C255">
            <v>407</v>
          </cell>
        </row>
        <row r="256">
          <cell r="A256">
            <v>3242</v>
          </cell>
          <cell r="B256">
            <v>645</v>
          </cell>
          <cell r="C256">
            <v>409</v>
          </cell>
        </row>
        <row r="257">
          <cell r="A257">
            <v>3243</v>
          </cell>
          <cell r="B257">
            <v>101</v>
          </cell>
          <cell r="C257">
            <v>403</v>
          </cell>
        </row>
        <row r="258">
          <cell r="A258">
            <v>3244</v>
          </cell>
          <cell r="B258">
            <v>628</v>
          </cell>
          <cell r="C258">
            <v>400</v>
          </cell>
        </row>
        <row r="259">
          <cell r="A259">
            <v>3250</v>
          </cell>
          <cell r="B259">
            <v>101</v>
          </cell>
          <cell r="C259">
            <v>409</v>
          </cell>
        </row>
        <row r="260">
          <cell r="A260">
            <v>3251</v>
          </cell>
          <cell r="B260">
            <v>101</v>
          </cell>
          <cell r="C260">
            <v>409</v>
          </cell>
        </row>
        <row r="261">
          <cell r="A261">
            <v>3253</v>
          </cell>
          <cell r="B261">
            <v>101</v>
          </cell>
          <cell r="C261" t="str">
            <v>901</v>
          </cell>
        </row>
        <row r="262">
          <cell r="A262">
            <v>3254</v>
          </cell>
          <cell r="B262">
            <v>101</v>
          </cell>
          <cell r="C262" t="str">
            <v>901</v>
          </cell>
        </row>
        <row r="263">
          <cell r="A263">
            <v>3255</v>
          </cell>
          <cell r="B263">
            <v>101</v>
          </cell>
          <cell r="C263">
            <v>406</v>
          </cell>
        </row>
        <row r="264">
          <cell r="A264">
            <v>3259</v>
          </cell>
          <cell r="B264">
            <v>101</v>
          </cell>
          <cell r="C264">
            <v>409</v>
          </cell>
        </row>
        <row r="265">
          <cell r="A265">
            <v>3260</v>
          </cell>
          <cell r="B265">
            <v>101</v>
          </cell>
          <cell r="C265">
            <v>400</v>
          </cell>
        </row>
        <row r="266">
          <cell r="A266">
            <v>3263</v>
          </cell>
          <cell r="B266">
            <v>101</v>
          </cell>
          <cell r="C266">
            <v>409</v>
          </cell>
        </row>
        <row r="267">
          <cell r="A267">
            <v>3265</v>
          </cell>
          <cell r="B267">
            <v>101</v>
          </cell>
          <cell r="C267" t="str">
            <v>901</v>
          </cell>
        </row>
        <row r="268">
          <cell r="A268">
            <v>3266</v>
          </cell>
          <cell r="B268">
            <v>101</v>
          </cell>
          <cell r="C268">
            <v>402</v>
          </cell>
        </row>
        <row r="269">
          <cell r="A269">
            <v>3267</v>
          </cell>
          <cell r="B269">
            <v>101</v>
          </cell>
          <cell r="C269">
            <v>407</v>
          </cell>
        </row>
        <row r="270">
          <cell r="A270">
            <v>3268</v>
          </cell>
          <cell r="B270">
            <v>101</v>
          </cell>
          <cell r="C270" t="str">
            <v>901</v>
          </cell>
        </row>
        <row r="271">
          <cell r="A271">
            <v>3269</v>
          </cell>
          <cell r="B271">
            <v>101</v>
          </cell>
          <cell r="C271" t="str">
            <v>901</v>
          </cell>
        </row>
        <row r="272">
          <cell r="A272">
            <v>3270</v>
          </cell>
          <cell r="B272">
            <v>101</v>
          </cell>
          <cell r="C272">
            <v>908</v>
          </cell>
        </row>
        <row r="273">
          <cell r="A273">
            <v>3272</v>
          </cell>
          <cell r="B273">
            <v>101</v>
          </cell>
          <cell r="C273">
            <v>908</v>
          </cell>
        </row>
        <row r="274">
          <cell r="A274">
            <v>3273</v>
          </cell>
          <cell r="B274">
            <v>101</v>
          </cell>
          <cell r="C274">
            <v>908</v>
          </cell>
        </row>
        <row r="275">
          <cell r="A275">
            <v>3274</v>
          </cell>
          <cell r="B275">
            <v>101</v>
          </cell>
          <cell r="C275">
            <v>908</v>
          </cell>
        </row>
        <row r="276">
          <cell r="A276">
            <v>3276</v>
          </cell>
          <cell r="B276">
            <v>101</v>
          </cell>
          <cell r="C276">
            <v>400</v>
          </cell>
        </row>
        <row r="277">
          <cell r="A277">
            <v>3279</v>
          </cell>
          <cell r="B277">
            <v>101</v>
          </cell>
          <cell r="C277">
            <v>402</v>
          </cell>
        </row>
        <row r="278">
          <cell r="A278">
            <v>3280</v>
          </cell>
          <cell r="B278">
            <v>101</v>
          </cell>
          <cell r="C278">
            <v>402</v>
          </cell>
        </row>
        <row r="279">
          <cell r="A279">
            <v>3281</v>
          </cell>
          <cell r="B279">
            <v>101</v>
          </cell>
          <cell r="C279">
            <v>409</v>
          </cell>
        </row>
        <row r="280">
          <cell r="A280">
            <v>3293</v>
          </cell>
          <cell r="B280">
            <v>606</v>
          </cell>
          <cell r="C280">
            <v>409</v>
          </cell>
        </row>
        <row r="281">
          <cell r="A281">
            <v>3645</v>
          </cell>
          <cell r="B281">
            <v>101</v>
          </cell>
          <cell r="C281">
            <v>406</v>
          </cell>
        </row>
        <row r="282">
          <cell r="A282">
            <v>3646</v>
          </cell>
          <cell r="B282">
            <v>101</v>
          </cell>
          <cell r="C282">
            <v>409</v>
          </cell>
        </row>
        <row r="283">
          <cell r="A283">
            <v>3648</v>
          </cell>
          <cell r="B283">
            <v>101</v>
          </cell>
          <cell r="C283">
            <v>406</v>
          </cell>
        </row>
        <row r="284">
          <cell r="A284">
            <v>3650</v>
          </cell>
          <cell r="B284">
            <v>101</v>
          </cell>
          <cell r="C284" t="str">
            <v>431</v>
          </cell>
        </row>
        <row r="285">
          <cell r="A285">
            <v>3651</v>
          </cell>
          <cell r="B285">
            <v>101</v>
          </cell>
          <cell r="C285" t="str">
            <v>431</v>
          </cell>
        </row>
        <row r="286">
          <cell r="A286">
            <v>3652</v>
          </cell>
          <cell r="B286">
            <v>101</v>
          </cell>
          <cell r="C286" t="str">
            <v>431</v>
          </cell>
        </row>
        <row r="287">
          <cell r="A287">
            <v>3653</v>
          </cell>
          <cell r="B287">
            <v>101</v>
          </cell>
          <cell r="C287" t="str">
            <v>431</v>
          </cell>
        </row>
        <row r="288">
          <cell r="A288">
            <v>3654</v>
          </cell>
          <cell r="B288">
            <v>101</v>
          </cell>
          <cell r="C288" t="str">
            <v>431</v>
          </cell>
        </row>
        <row r="289">
          <cell r="A289">
            <v>3655</v>
          </cell>
          <cell r="B289">
            <v>101</v>
          </cell>
          <cell r="C289" t="str">
            <v>431</v>
          </cell>
        </row>
        <row r="290">
          <cell r="A290">
            <v>3673</v>
          </cell>
          <cell r="B290">
            <v>101</v>
          </cell>
          <cell r="C290">
            <v>654</v>
          </cell>
        </row>
        <row r="291">
          <cell r="A291">
            <v>3674</v>
          </cell>
          <cell r="B291">
            <v>101</v>
          </cell>
          <cell r="C291">
            <v>654</v>
          </cell>
        </row>
        <row r="292">
          <cell r="A292">
            <v>3675</v>
          </cell>
          <cell r="B292">
            <v>101</v>
          </cell>
          <cell r="C292">
            <v>654</v>
          </cell>
        </row>
        <row r="293">
          <cell r="A293">
            <v>3706</v>
          </cell>
          <cell r="B293">
            <v>101</v>
          </cell>
          <cell r="C293">
            <v>440</v>
          </cell>
        </row>
        <row r="294">
          <cell r="A294">
            <v>3708</v>
          </cell>
          <cell r="B294">
            <v>240</v>
          </cell>
          <cell r="C294">
            <v>440</v>
          </cell>
        </row>
        <row r="295">
          <cell r="A295">
            <v>3710</v>
          </cell>
          <cell r="B295">
            <v>101</v>
          </cell>
          <cell r="C295">
            <v>440</v>
          </cell>
        </row>
        <row r="296">
          <cell r="A296">
            <v>3711</v>
          </cell>
          <cell r="B296">
            <v>101</v>
          </cell>
          <cell r="C296">
            <v>440</v>
          </cell>
        </row>
        <row r="297">
          <cell r="A297">
            <v>3715</v>
          </cell>
          <cell r="B297">
            <v>101</v>
          </cell>
          <cell r="C297">
            <v>440</v>
          </cell>
        </row>
        <row r="298">
          <cell r="A298">
            <v>3716</v>
          </cell>
          <cell r="B298">
            <v>101</v>
          </cell>
          <cell r="C298">
            <v>440</v>
          </cell>
        </row>
        <row r="299">
          <cell r="A299">
            <v>3717</v>
          </cell>
          <cell r="B299">
            <v>101</v>
          </cell>
          <cell r="C299">
            <v>440</v>
          </cell>
        </row>
        <row r="300">
          <cell r="A300">
            <v>3718</v>
          </cell>
          <cell r="B300">
            <v>101</v>
          </cell>
          <cell r="C300">
            <v>440</v>
          </cell>
        </row>
        <row r="301">
          <cell r="A301">
            <v>3719</v>
          </cell>
          <cell r="B301">
            <v>525</v>
          </cell>
          <cell r="C301">
            <v>440</v>
          </cell>
        </row>
        <row r="302">
          <cell r="A302">
            <v>3722</v>
          </cell>
          <cell r="B302">
            <v>101</v>
          </cell>
          <cell r="C302">
            <v>440</v>
          </cell>
        </row>
        <row r="303">
          <cell r="A303">
            <v>3723</v>
          </cell>
          <cell r="B303">
            <v>101</v>
          </cell>
          <cell r="C303">
            <v>440</v>
          </cell>
        </row>
        <row r="304">
          <cell r="A304">
            <v>3724</v>
          </cell>
          <cell r="B304">
            <v>101</v>
          </cell>
          <cell r="C304">
            <v>440</v>
          </cell>
        </row>
        <row r="305">
          <cell r="A305">
            <v>3725</v>
          </cell>
          <cell r="B305">
            <v>101</v>
          </cell>
          <cell r="C305">
            <v>440</v>
          </cell>
        </row>
        <row r="306">
          <cell r="A306">
            <v>3727</v>
          </cell>
          <cell r="B306">
            <v>525</v>
          </cell>
          <cell r="C306">
            <v>440</v>
          </cell>
        </row>
        <row r="307">
          <cell r="A307">
            <v>3729</v>
          </cell>
          <cell r="B307">
            <v>525</v>
          </cell>
          <cell r="C307">
            <v>440</v>
          </cell>
        </row>
        <row r="308">
          <cell r="A308">
            <v>3738</v>
          </cell>
          <cell r="B308">
            <v>101</v>
          </cell>
          <cell r="C308">
            <v>440</v>
          </cell>
        </row>
        <row r="309">
          <cell r="A309">
            <v>3739</v>
          </cell>
          <cell r="B309">
            <v>101</v>
          </cell>
          <cell r="C309">
            <v>440</v>
          </cell>
        </row>
        <row r="310">
          <cell r="A310">
            <v>3740</v>
          </cell>
          <cell r="B310">
            <v>101</v>
          </cell>
          <cell r="C310">
            <v>652</v>
          </cell>
        </row>
        <row r="311">
          <cell r="A311">
            <v>3741</v>
          </cell>
          <cell r="B311">
            <v>101</v>
          </cell>
          <cell r="C311">
            <v>440</v>
          </cell>
        </row>
        <row r="312">
          <cell r="A312">
            <v>3743</v>
          </cell>
          <cell r="B312">
            <v>101</v>
          </cell>
          <cell r="C312">
            <v>653</v>
          </cell>
        </row>
        <row r="313">
          <cell r="A313">
            <v>3745</v>
          </cell>
          <cell r="B313">
            <v>621</v>
          </cell>
          <cell r="C313">
            <v>652</v>
          </cell>
        </row>
        <row r="314">
          <cell r="A314">
            <v>3747</v>
          </cell>
          <cell r="B314">
            <v>101</v>
          </cell>
          <cell r="C314">
            <v>440</v>
          </cell>
        </row>
        <row r="315">
          <cell r="A315">
            <v>3748</v>
          </cell>
          <cell r="B315">
            <v>101</v>
          </cell>
          <cell r="C315">
            <v>440</v>
          </cell>
        </row>
        <row r="316">
          <cell r="A316">
            <v>3749</v>
          </cell>
          <cell r="B316">
            <v>101</v>
          </cell>
          <cell r="C316">
            <v>440</v>
          </cell>
        </row>
        <row r="317">
          <cell r="A317">
            <v>3751</v>
          </cell>
          <cell r="B317">
            <v>101</v>
          </cell>
          <cell r="C317">
            <v>440</v>
          </cell>
        </row>
        <row r="318">
          <cell r="A318">
            <v>3752</v>
          </cell>
          <cell r="B318">
            <v>101</v>
          </cell>
          <cell r="C318">
            <v>440</v>
          </cell>
        </row>
        <row r="319">
          <cell r="A319">
            <v>3754</v>
          </cell>
          <cell r="B319">
            <v>101</v>
          </cell>
          <cell r="C319">
            <v>440</v>
          </cell>
        </row>
        <row r="320">
          <cell r="A320">
            <v>3759</v>
          </cell>
          <cell r="B320">
            <v>101</v>
          </cell>
          <cell r="C320">
            <v>440</v>
          </cell>
        </row>
        <row r="321">
          <cell r="A321">
            <v>3760</v>
          </cell>
          <cell r="B321">
            <v>101</v>
          </cell>
          <cell r="C321">
            <v>440</v>
          </cell>
        </row>
        <row r="322">
          <cell r="A322">
            <v>3761</v>
          </cell>
          <cell r="B322">
            <v>101</v>
          </cell>
          <cell r="C322">
            <v>440</v>
          </cell>
        </row>
        <row r="323">
          <cell r="A323">
            <v>3762</v>
          </cell>
          <cell r="B323">
            <v>101</v>
          </cell>
          <cell r="C323">
            <v>440</v>
          </cell>
        </row>
        <row r="324">
          <cell r="A324">
            <v>3763</v>
          </cell>
          <cell r="B324">
            <v>240</v>
          </cell>
          <cell r="C324">
            <v>440</v>
          </cell>
        </row>
        <row r="325">
          <cell r="A325">
            <v>3774</v>
          </cell>
          <cell r="B325">
            <v>101</v>
          </cell>
          <cell r="C325">
            <v>230</v>
          </cell>
        </row>
        <row r="326">
          <cell r="A326">
            <v>3775</v>
          </cell>
          <cell r="B326">
            <v>101</v>
          </cell>
          <cell r="C326">
            <v>650</v>
          </cell>
        </row>
        <row r="327">
          <cell r="A327">
            <v>3791</v>
          </cell>
          <cell r="B327">
            <v>101</v>
          </cell>
          <cell r="C327">
            <v>470</v>
          </cell>
        </row>
        <row r="328">
          <cell r="A328">
            <v>3800</v>
          </cell>
          <cell r="B328">
            <v>101</v>
          </cell>
          <cell r="C328">
            <v>660</v>
          </cell>
        </row>
        <row r="329">
          <cell r="A329">
            <v>3805</v>
          </cell>
          <cell r="B329">
            <v>101</v>
          </cell>
          <cell r="C329">
            <v>755</v>
          </cell>
        </row>
        <row r="330">
          <cell r="A330">
            <v>3813</v>
          </cell>
          <cell r="B330">
            <v>504</v>
          </cell>
          <cell r="C330" t="str">
            <v>741</v>
          </cell>
        </row>
        <row r="331">
          <cell r="A331">
            <v>3814</v>
          </cell>
          <cell r="B331">
            <v>271</v>
          </cell>
          <cell r="C331">
            <v>754</v>
          </cell>
        </row>
        <row r="332">
          <cell r="A332">
            <v>3815</v>
          </cell>
          <cell r="B332">
            <v>101</v>
          </cell>
          <cell r="C332" t="str">
            <v>054</v>
          </cell>
        </row>
        <row r="333">
          <cell r="A333">
            <v>3816</v>
          </cell>
          <cell r="B333">
            <v>101</v>
          </cell>
          <cell r="C333">
            <v>656</v>
          </cell>
        </row>
        <row r="334">
          <cell r="A334">
            <v>3817</v>
          </cell>
          <cell r="B334">
            <v>504</v>
          </cell>
          <cell r="C334" t="str">
            <v>741</v>
          </cell>
        </row>
        <row r="335">
          <cell r="A335">
            <v>3818</v>
          </cell>
          <cell r="B335">
            <v>504</v>
          </cell>
          <cell r="C335" t="str">
            <v>741</v>
          </cell>
        </row>
        <row r="336">
          <cell r="A336">
            <v>3819</v>
          </cell>
          <cell r="B336">
            <v>101</v>
          </cell>
          <cell r="C336">
            <v>656</v>
          </cell>
        </row>
        <row r="337">
          <cell r="A337">
            <v>3820</v>
          </cell>
          <cell r="B337">
            <v>101</v>
          </cell>
          <cell r="C337">
            <v>748</v>
          </cell>
        </row>
        <row r="338">
          <cell r="A338">
            <v>3821</v>
          </cell>
          <cell r="B338">
            <v>504</v>
          </cell>
          <cell r="C338" t="str">
            <v>741</v>
          </cell>
        </row>
        <row r="339">
          <cell r="A339">
            <v>3823</v>
          </cell>
          <cell r="B339">
            <v>101</v>
          </cell>
          <cell r="C339">
            <v>748</v>
          </cell>
        </row>
        <row r="340">
          <cell r="A340">
            <v>3824</v>
          </cell>
          <cell r="B340">
            <v>504</v>
          </cell>
          <cell r="C340" t="str">
            <v>741</v>
          </cell>
        </row>
        <row r="341">
          <cell r="A341">
            <v>3826</v>
          </cell>
          <cell r="B341">
            <v>216</v>
          </cell>
          <cell r="C341">
            <v>748</v>
          </cell>
        </row>
        <row r="342">
          <cell r="A342">
            <v>3827</v>
          </cell>
          <cell r="B342">
            <v>216</v>
          </cell>
          <cell r="C342">
            <v>748</v>
          </cell>
        </row>
        <row r="343">
          <cell r="A343">
            <v>3828</v>
          </cell>
          <cell r="B343">
            <v>504</v>
          </cell>
          <cell r="C343" t="str">
            <v>741</v>
          </cell>
        </row>
        <row r="344">
          <cell r="A344">
            <v>3833</v>
          </cell>
          <cell r="B344">
            <v>504</v>
          </cell>
          <cell r="C344" t="str">
            <v>741</v>
          </cell>
        </row>
        <row r="345">
          <cell r="A345">
            <v>3835</v>
          </cell>
          <cell r="B345">
            <v>101</v>
          </cell>
          <cell r="C345">
            <v>755</v>
          </cell>
        </row>
        <row r="346">
          <cell r="A346">
            <v>3838</v>
          </cell>
          <cell r="B346">
            <v>101</v>
          </cell>
          <cell r="C346">
            <v>744</v>
          </cell>
        </row>
        <row r="347">
          <cell r="A347">
            <v>3839</v>
          </cell>
          <cell r="B347">
            <v>101</v>
          </cell>
          <cell r="C347">
            <v>744</v>
          </cell>
        </row>
        <row r="348">
          <cell r="A348">
            <v>3841</v>
          </cell>
          <cell r="B348">
            <v>503</v>
          </cell>
          <cell r="C348">
            <v>744</v>
          </cell>
        </row>
        <row r="349">
          <cell r="A349">
            <v>3842</v>
          </cell>
          <cell r="B349">
            <v>630</v>
          </cell>
          <cell r="C349">
            <v>754</v>
          </cell>
        </row>
        <row r="350">
          <cell r="A350">
            <v>3843</v>
          </cell>
          <cell r="B350">
            <v>271</v>
          </cell>
          <cell r="C350">
            <v>754</v>
          </cell>
        </row>
        <row r="351">
          <cell r="A351">
            <v>3847</v>
          </cell>
          <cell r="B351">
            <v>271</v>
          </cell>
          <cell r="C351">
            <v>754</v>
          </cell>
        </row>
        <row r="352">
          <cell r="A352">
            <v>3882</v>
          </cell>
          <cell r="B352">
            <v>101</v>
          </cell>
          <cell r="C352">
            <v>755</v>
          </cell>
        </row>
        <row r="353">
          <cell r="A353">
            <v>3900</v>
          </cell>
          <cell r="B353">
            <v>101</v>
          </cell>
          <cell r="C353">
            <v>752</v>
          </cell>
        </row>
        <row r="354">
          <cell r="A354">
            <v>3910</v>
          </cell>
          <cell r="B354">
            <v>101</v>
          </cell>
          <cell r="C354">
            <v>756</v>
          </cell>
        </row>
        <row r="355">
          <cell r="A355">
            <v>3920</v>
          </cell>
          <cell r="B355">
            <v>224</v>
          </cell>
          <cell r="C355">
            <v>580</v>
          </cell>
        </row>
        <row r="356">
          <cell r="A356">
            <v>3921</v>
          </cell>
          <cell r="B356">
            <v>224</v>
          </cell>
          <cell r="C356">
            <v>580</v>
          </cell>
        </row>
        <row r="357">
          <cell r="A357">
            <v>3922</v>
          </cell>
          <cell r="B357">
            <v>101</v>
          </cell>
          <cell r="C357" t="str">
            <v>751</v>
          </cell>
        </row>
        <row r="358">
          <cell r="A358">
            <v>3923</v>
          </cell>
          <cell r="B358">
            <v>101</v>
          </cell>
          <cell r="C358" t="str">
            <v>751</v>
          </cell>
        </row>
        <row r="359">
          <cell r="A359">
            <v>3952</v>
          </cell>
          <cell r="B359">
            <v>101</v>
          </cell>
          <cell r="C359">
            <v>749</v>
          </cell>
        </row>
        <row r="360">
          <cell r="A360">
            <v>4061</v>
          </cell>
          <cell r="B360">
            <v>101</v>
          </cell>
          <cell r="C360" t="str">
            <v>611</v>
          </cell>
        </row>
        <row r="361">
          <cell r="A361">
            <v>4063</v>
          </cell>
          <cell r="B361">
            <v>244</v>
          </cell>
          <cell r="C361" t="str">
            <v>611</v>
          </cell>
        </row>
        <row r="362">
          <cell r="A362">
            <v>4067</v>
          </cell>
          <cell r="B362">
            <v>101</v>
          </cell>
          <cell r="C362" t="str">
            <v>611</v>
          </cell>
        </row>
        <row r="363">
          <cell r="A363">
            <v>4100</v>
          </cell>
          <cell r="B363">
            <v>101</v>
          </cell>
          <cell r="C363">
            <v>705</v>
          </cell>
        </row>
        <row r="364">
          <cell r="A364">
            <v>4101</v>
          </cell>
          <cell r="B364">
            <v>101</v>
          </cell>
          <cell r="C364">
            <v>708</v>
          </cell>
        </row>
        <row r="365">
          <cell r="A365">
            <v>4102</v>
          </cell>
          <cell r="B365">
            <v>101</v>
          </cell>
          <cell r="C365">
            <v>705</v>
          </cell>
        </row>
        <row r="366">
          <cell r="A366">
            <v>4103</v>
          </cell>
          <cell r="B366">
            <v>101</v>
          </cell>
          <cell r="C366">
            <v>704</v>
          </cell>
        </row>
        <row r="367">
          <cell r="A367">
            <v>4104</v>
          </cell>
          <cell r="B367">
            <v>101</v>
          </cell>
          <cell r="C367">
            <v>705</v>
          </cell>
        </row>
        <row r="368">
          <cell r="A368">
            <v>4105</v>
          </cell>
          <cell r="B368">
            <v>101</v>
          </cell>
          <cell r="C368">
            <v>705</v>
          </cell>
        </row>
        <row r="369">
          <cell r="A369">
            <v>4106</v>
          </cell>
          <cell r="B369">
            <v>101</v>
          </cell>
          <cell r="C369">
            <v>705</v>
          </cell>
        </row>
        <row r="370">
          <cell r="A370">
            <v>4107</v>
          </cell>
          <cell r="B370">
            <v>101</v>
          </cell>
          <cell r="C370">
            <v>705</v>
          </cell>
        </row>
        <row r="371">
          <cell r="A371">
            <v>4109</v>
          </cell>
          <cell r="B371">
            <v>101</v>
          </cell>
          <cell r="C371">
            <v>705</v>
          </cell>
        </row>
        <row r="372">
          <cell r="A372">
            <v>4110</v>
          </cell>
          <cell r="B372">
            <v>101</v>
          </cell>
          <cell r="C372">
            <v>705</v>
          </cell>
        </row>
        <row r="373">
          <cell r="A373">
            <v>4130</v>
          </cell>
          <cell r="B373">
            <v>245</v>
          </cell>
          <cell r="C373">
            <v>750</v>
          </cell>
        </row>
        <row r="374">
          <cell r="A374">
            <v>4140</v>
          </cell>
          <cell r="B374">
            <v>101</v>
          </cell>
          <cell r="C374">
            <v>705</v>
          </cell>
        </row>
        <row r="375">
          <cell r="A375">
            <v>4144</v>
          </cell>
          <cell r="B375">
            <v>101</v>
          </cell>
          <cell r="C375">
            <v>700</v>
          </cell>
        </row>
        <row r="376">
          <cell r="A376">
            <v>4145</v>
          </cell>
          <cell r="B376">
            <v>611</v>
          </cell>
          <cell r="C376">
            <v>709</v>
          </cell>
        </row>
        <row r="377">
          <cell r="A377">
            <v>4147</v>
          </cell>
          <cell r="B377">
            <v>101</v>
          </cell>
          <cell r="C377">
            <v>709</v>
          </cell>
        </row>
        <row r="378">
          <cell r="A378">
            <v>4148</v>
          </cell>
          <cell r="B378">
            <v>101</v>
          </cell>
          <cell r="C378">
            <v>709</v>
          </cell>
        </row>
        <row r="379">
          <cell r="A379">
            <v>4149</v>
          </cell>
          <cell r="B379">
            <v>101</v>
          </cell>
          <cell r="C379">
            <v>709</v>
          </cell>
        </row>
        <row r="380">
          <cell r="A380">
            <v>4150</v>
          </cell>
          <cell r="B380">
            <v>101</v>
          </cell>
          <cell r="C380">
            <v>700</v>
          </cell>
        </row>
        <row r="381">
          <cell r="A381">
            <v>4151</v>
          </cell>
          <cell r="B381">
            <v>101</v>
          </cell>
          <cell r="C381" t="str">
            <v>701</v>
          </cell>
        </row>
        <row r="382">
          <cell r="A382">
            <v>4152</v>
          </cell>
          <cell r="B382">
            <v>101</v>
          </cell>
          <cell r="C382">
            <v>707</v>
          </cell>
        </row>
        <row r="383">
          <cell r="A383">
            <v>4155</v>
          </cell>
          <cell r="B383">
            <v>101</v>
          </cell>
          <cell r="C383">
            <v>709</v>
          </cell>
        </row>
        <row r="384">
          <cell r="A384">
            <v>4158</v>
          </cell>
          <cell r="B384">
            <v>101</v>
          </cell>
          <cell r="C384">
            <v>705</v>
          </cell>
        </row>
        <row r="385">
          <cell r="A385">
            <v>4162</v>
          </cell>
          <cell r="B385">
            <v>101</v>
          </cell>
          <cell r="C385">
            <v>704</v>
          </cell>
        </row>
        <row r="386">
          <cell r="A386">
            <v>4163</v>
          </cell>
          <cell r="B386">
            <v>613</v>
          </cell>
          <cell r="C386">
            <v>709</v>
          </cell>
        </row>
        <row r="387">
          <cell r="A387">
            <v>4165</v>
          </cell>
          <cell r="B387">
            <v>101</v>
          </cell>
          <cell r="C387">
            <v>704</v>
          </cell>
        </row>
        <row r="388">
          <cell r="A388">
            <v>4166</v>
          </cell>
          <cell r="B388">
            <v>101</v>
          </cell>
          <cell r="C388">
            <v>707</v>
          </cell>
        </row>
        <row r="389">
          <cell r="A389">
            <v>4167</v>
          </cell>
          <cell r="B389">
            <v>101</v>
          </cell>
          <cell r="C389">
            <v>705</v>
          </cell>
        </row>
        <row r="390">
          <cell r="A390">
            <v>4168</v>
          </cell>
          <cell r="B390">
            <v>462</v>
          </cell>
          <cell r="C390">
            <v>704</v>
          </cell>
        </row>
        <row r="391">
          <cell r="A391">
            <v>4169</v>
          </cell>
          <cell r="B391">
            <v>101</v>
          </cell>
          <cell r="C391">
            <v>705</v>
          </cell>
        </row>
        <row r="392">
          <cell r="A392">
            <v>4170</v>
          </cell>
          <cell r="B392">
            <v>629</v>
          </cell>
          <cell r="C392">
            <v>704</v>
          </cell>
        </row>
        <row r="393">
          <cell r="A393">
            <v>4171</v>
          </cell>
          <cell r="B393">
            <v>101</v>
          </cell>
          <cell r="C393">
            <v>705</v>
          </cell>
        </row>
        <row r="394">
          <cell r="A394">
            <v>4172</v>
          </cell>
          <cell r="B394">
            <v>101</v>
          </cell>
          <cell r="C394">
            <v>705</v>
          </cell>
        </row>
        <row r="395">
          <cell r="A395">
            <v>4173</v>
          </cell>
          <cell r="B395">
            <v>101</v>
          </cell>
          <cell r="C395">
            <v>707</v>
          </cell>
        </row>
        <row r="396">
          <cell r="A396">
            <v>4175</v>
          </cell>
          <cell r="B396">
            <v>101</v>
          </cell>
          <cell r="C396">
            <v>705</v>
          </cell>
        </row>
        <row r="397">
          <cell r="A397">
            <v>4176</v>
          </cell>
          <cell r="B397">
            <v>101</v>
          </cell>
          <cell r="C397">
            <v>705</v>
          </cell>
        </row>
        <row r="398">
          <cell r="A398">
            <v>4191</v>
          </cell>
          <cell r="B398">
            <v>613</v>
          </cell>
          <cell r="C398">
            <v>707</v>
          </cell>
        </row>
        <row r="399">
          <cell r="A399">
            <v>4194</v>
          </cell>
          <cell r="B399">
            <v>101</v>
          </cell>
          <cell r="C399">
            <v>706</v>
          </cell>
        </row>
        <row r="400">
          <cell r="A400">
            <v>4195</v>
          </cell>
          <cell r="B400">
            <v>101</v>
          </cell>
          <cell r="C400">
            <v>706</v>
          </cell>
        </row>
        <row r="401">
          <cell r="A401">
            <v>4196</v>
          </cell>
          <cell r="B401">
            <v>101</v>
          </cell>
          <cell r="C401">
            <v>706</v>
          </cell>
        </row>
        <row r="402">
          <cell r="A402">
            <v>4197</v>
          </cell>
          <cell r="B402">
            <v>101</v>
          </cell>
          <cell r="C402">
            <v>707</v>
          </cell>
        </row>
        <row r="403">
          <cell r="A403">
            <v>4198</v>
          </cell>
          <cell r="B403">
            <v>101</v>
          </cell>
          <cell r="C403">
            <v>706</v>
          </cell>
        </row>
        <row r="404">
          <cell r="A404">
            <v>4200</v>
          </cell>
          <cell r="B404">
            <v>101</v>
          </cell>
          <cell r="C404">
            <v>707</v>
          </cell>
        </row>
        <row r="405">
          <cell r="A405">
            <v>4201</v>
          </cell>
          <cell r="B405">
            <v>101</v>
          </cell>
          <cell r="C405">
            <v>705</v>
          </cell>
        </row>
        <row r="406">
          <cell r="A406">
            <v>4202</v>
          </cell>
          <cell r="B406">
            <v>101</v>
          </cell>
          <cell r="C406">
            <v>705</v>
          </cell>
        </row>
        <row r="407">
          <cell r="A407">
            <v>4204</v>
          </cell>
          <cell r="B407">
            <v>101</v>
          </cell>
          <cell r="C407">
            <v>480</v>
          </cell>
        </row>
        <row r="408">
          <cell r="A408">
            <v>4205</v>
          </cell>
          <cell r="B408">
            <v>101</v>
          </cell>
          <cell r="C408">
            <v>334</v>
          </cell>
        </row>
        <row r="409">
          <cell r="A409">
            <v>4208</v>
          </cell>
          <cell r="B409">
            <v>101</v>
          </cell>
          <cell r="C409">
            <v>705</v>
          </cell>
        </row>
        <row r="410">
          <cell r="A410">
            <v>4211</v>
          </cell>
          <cell r="B410">
            <v>101</v>
          </cell>
          <cell r="C410">
            <v>705</v>
          </cell>
        </row>
        <row r="411">
          <cell r="A411">
            <v>4212</v>
          </cell>
          <cell r="B411">
            <v>101</v>
          </cell>
          <cell r="C411">
            <v>705</v>
          </cell>
        </row>
        <row r="412">
          <cell r="A412">
            <v>4216</v>
          </cell>
          <cell r="B412">
            <v>101</v>
          </cell>
          <cell r="C412" t="str">
            <v>331</v>
          </cell>
        </row>
        <row r="413">
          <cell r="A413">
            <v>4219</v>
          </cell>
          <cell r="B413">
            <v>101</v>
          </cell>
          <cell r="C413" t="str">
            <v>500</v>
          </cell>
        </row>
        <row r="414">
          <cell r="A414">
            <v>4227</v>
          </cell>
          <cell r="B414">
            <v>101</v>
          </cell>
          <cell r="C414">
            <v>706</v>
          </cell>
        </row>
        <row r="415">
          <cell r="A415">
            <v>4228</v>
          </cell>
          <cell r="B415">
            <v>101</v>
          </cell>
          <cell r="C415">
            <v>705</v>
          </cell>
        </row>
        <row r="416">
          <cell r="A416">
            <v>4229</v>
          </cell>
          <cell r="B416">
            <v>101</v>
          </cell>
          <cell r="C416">
            <v>705</v>
          </cell>
        </row>
        <row r="417">
          <cell r="A417">
            <v>4230</v>
          </cell>
          <cell r="B417">
            <v>101</v>
          </cell>
          <cell r="C417">
            <v>705</v>
          </cell>
        </row>
        <row r="418">
          <cell r="A418">
            <v>4231</v>
          </cell>
          <cell r="B418">
            <v>101</v>
          </cell>
          <cell r="C418">
            <v>705</v>
          </cell>
        </row>
        <row r="419">
          <cell r="A419">
            <v>4235</v>
          </cell>
          <cell r="B419">
            <v>257</v>
          </cell>
          <cell r="C419">
            <v>706</v>
          </cell>
        </row>
        <row r="420">
          <cell r="A420">
            <v>4237</v>
          </cell>
          <cell r="B420">
            <v>101</v>
          </cell>
          <cell r="C420">
            <v>705</v>
          </cell>
        </row>
        <row r="421">
          <cell r="A421">
            <v>4239</v>
          </cell>
          <cell r="B421">
            <v>101</v>
          </cell>
          <cell r="C421">
            <v>705</v>
          </cell>
        </row>
        <row r="422">
          <cell r="A422">
            <v>4242</v>
          </cell>
          <cell r="B422">
            <v>101</v>
          </cell>
          <cell r="C422">
            <v>705</v>
          </cell>
        </row>
        <row r="423">
          <cell r="A423">
            <v>4243</v>
          </cell>
          <cell r="B423">
            <v>101</v>
          </cell>
          <cell r="C423">
            <v>705</v>
          </cell>
        </row>
        <row r="424">
          <cell r="A424">
            <v>4244</v>
          </cell>
          <cell r="B424">
            <v>101</v>
          </cell>
          <cell r="C424">
            <v>705</v>
          </cell>
        </row>
        <row r="425">
          <cell r="A425">
            <v>4245</v>
          </cell>
          <cell r="B425">
            <v>101</v>
          </cell>
          <cell r="C425">
            <v>705</v>
          </cell>
        </row>
        <row r="426">
          <cell r="A426">
            <v>4246</v>
          </cell>
          <cell r="B426">
            <v>101</v>
          </cell>
          <cell r="C426">
            <v>705</v>
          </cell>
        </row>
        <row r="427">
          <cell r="A427">
            <v>4247</v>
          </cell>
          <cell r="B427">
            <v>101</v>
          </cell>
          <cell r="C427">
            <v>705</v>
          </cell>
        </row>
        <row r="428">
          <cell r="A428">
            <v>4248</v>
          </cell>
          <cell r="B428">
            <v>101</v>
          </cell>
          <cell r="C428">
            <v>705</v>
          </cell>
        </row>
        <row r="429">
          <cell r="A429">
            <v>4249</v>
          </cell>
          <cell r="B429">
            <v>101</v>
          </cell>
          <cell r="C429">
            <v>705</v>
          </cell>
        </row>
        <row r="430">
          <cell r="A430">
            <v>4250</v>
          </cell>
          <cell r="B430">
            <v>101</v>
          </cell>
          <cell r="C430">
            <v>705</v>
          </cell>
        </row>
        <row r="431">
          <cell r="A431">
            <v>4252</v>
          </cell>
          <cell r="B431">
            <v>101</v>
          </cell>
          <cell r="C431">
            <v>705</v>
          </cell>
        </row>
        <row r="432">
          <cell r="A432">
            <v>4253</v>
          </cell>
          <cell r="B432">
            <v>101</v>
          </cell>
          <cell r="C432">
            <v>705</v>
          </cell>
        </row>
        <row r="433">
          <cell r="A433">
            <v>4254</v>
          </cell>
          <cell r="B433">
            <v>101</v>
          </cell>
          <cell r="C433">
            <v>705</v>
          </cell>
        </row>
        <row r="434">
          <cell r="A434">
            <v>4255</v>
          </cell>
          <cell r="B434">
            <v>101</v>
          </cell>
          <cell r="C434">
            <v>705</v>
          </cell>
        </row>
        <row r="435">
          <cell r="A435">
            <v>4256</v>
          </cell>
          <cell r="B435">
            <v>101</v>
          </cell>
          <cell r="C435">
            <v>705</v>
          </cell>
        </row>
        <row r="436">
          <cell r="A436">
            <v>4257</v>
          </cell>
          <cell r="B436">
            <v>101</v>
          </cell>
          <cell r="C436">
            <v>705</v>
          </cell>
        </row>
        <row r="437">
          <cell r="A437">
            <v>4258</v>
          </cell>
          <cell r="B437">
            <v>101</v>
          </cell>
          <cell r="C437">
            <v>705</v>
          </cell>
        </row>
        <row r="438">
          <cell r="A438">
            <v>4260</v>
          </cell>
          <cell r="B438">
            <v>101</v>
          </cell>
          <cell r="C438">
            <v>705</v>
          </cell>
        </row>
        <row r="439">
          <cell r="A439">
            <v>4261</v>
          </cell>
          <cell r="B439">
            <v>101</v>
          </cell>
          <cell r="C439">
            <v>705</v>
          </cell>
        </row>
        <row r="440">
          <cell r="A440">
            <v>4262</v>
          </cell>
          <cell r="B440">
            <v>101</v>
          </cell>
          <cell r="C440">
            <v>705</v>
          </cell>
        </row>
        <row r="441">
          <cell r="A441">
            <v>4263</v>
          </cell>
          <cell r="B441">
            <v>101</v>
          </cell>
          <cell r="C441">
            <v>705</v>
          </cell>
        </row>
        <row r="442">
          <cell r="A442">
            <v>4264</v>
          </cell>
          <cell r="B442">
            <v>101</v>
          </cell>
          <cell r="C442">
            <v>705</v>
          </cell>
        </row>
        <row r="443">
          <cell r="A443">
            <v>4266</v>
          </cell>
          <cell r="B443">
            <v>101</v>
          </cell>
          <cell r="C443">
            <v>705</v>
          </cell>
        </row>
        <row r="444">
          <cell r="A444">
            <v>4267</v>
          </cell>
          <cell r="B444">
            <v>101</v>
          </cell>
          <cell r="C444">
            <v>705</v>
          </cell>
        </row>
        <row r="445">
          <cell r="A445">
            <v>4268</v>
          </cell>
          <cell r="B445">
            <v>101</v>
          </cell>
          <cell r="C445">
            <v>705</v>
          </cell>
        </row>
        <row r="446">
          <cell r="A446">
            <v>4285</v>
          </cell>
          <cell r="C446">
            <v>703</v>
          </cell>
        </row>
        <row r="447">
          <cell r="A447">
            <v>4458</v>
          </cell>
          <cell r="B447">
            <v>101</v>
          </cell>
          <cell r="C447">
            <v>702</v>
          </cell>
        </row>
        <row r="448">
          <cell r="A448">
            <v>4460</v>
          </cell>
          <cell r="B448">
            <v>101</v>
          </cell>
          <cell r="C448">
            <v>702</v>
          </cell>
        </row>
        <row r="449">
          <cell r="A449">
            <v>4461</v>
          </cell>
          <cell r="B449">
            <v>101</v>
          </cell>
          <cell r="C449">
            <v>702</v>
          </cell>
        </row>
        <row r="450">
          <cell r="A450">
            <v>4462</v>
          </cell>
          <cell r="B450">
            <v>101</v>
          </cell>
          <cell r="C450">
            <v>702</v>
          </cell>
        </row>
        <row r="451">
          <cell r="A451">
            <v>4463</v>
          </cell>
          <cell r="B451">
            <v>101</v>
          </cell>
          <cell r="C451">
            <v>702</v>
          </cell>
        </row>
        <row r="452">
          <cell r="A452">
            <v>4464</v>
          </cell>
          <cell r="B452">
            <v>101</v>
          </cell>
          <cell r="C452">
            <v>702</v>
          </cell>
        </row>
        <row r="453">
          <cell r="A453">
            <v>4465</v>
          </cell>
          <cell r="B453">
            <v>101</v>
          </cell>
          <cell r="C453">
            <v>702</v>
          </cell>
        </row>
        <row r="454">
          <cell r="A454">
            <v>4466</v>
          </cell>
          <cell r="B454">
            <v>101</v>
          </cell>
          <cell r="C454">
            <v>702</v>
          </cell>
        </row>
        <row r="455">
          <cell r="A455">
            <v>4467</v>
          </cell>
          <cell r="B455">
            <v>101</v>
          </cell>
          <cell r="C455">
            <v>702</v>
          </cell>
        </row>
        <row r="456">
          <cell r="A456">
            <v>4470</v>
          </cell>
          <cell r="B456">
            <v>233</v>
          </cell>
          <cell r="C456">
            <v>550</v>
          </cell>
        </row>
        <row r="457">
          <cell r="A457">
            <v>4490</v>
          </cell>
          <cell r="B457">
            <v>296</v>
          </cell>
          <cell r="C457">
            <v>690</v>
          </cell>
        </row>
        <row r="458">
          <cell r="A458">
            <v>4497</v>
          </cell>
          <cell r="B458">
            <v>296</v>
          </cell>
          <cell r="C458">
            <v>690</v>
          </cell>
        </row>
        <row r="459">
          <cell r="A459">
            <v>4501</v>
          </cell>
          <cell r="B459">
            <v>502</v>
          </cell>
          <cell r="C459">
            <v>690</v>
          </cell>
        </row>
        <row r="460">
          <cell r="A460">
            <v>4502</v>
          </cell>
          <cell r="B460">
            <v>505</v>
          </cell>
          <cell r="C460">
            <v>690</v>
          </cell>
        </row>
        <row r="461">
          <cell r="A461">
            <v>4540</v>
          </cell>
          <cell r="B461">
            <v>101</v>
          </cell>
          <cell r="C461">
            <v>550</v>
          </cell>
        </row>
        <row r="462">
          <cell r="A462">
            <v>4541</v>
          </cell>
          <cell r="C462">
            <v>550</v>
          </cell>
        </row>
        <row r="463">
          <cell r="A463">
            <v>4543</v>
          </cell>
          <cell r="B463">
            <v>101</v>
          </cell>
          <cell r="C463">
            <v>406</v>
          </cell>
        </row>
        <row r="464">
          <cell r="A464">
            <v>4545</v>
          </cell>
          <cell r="B464">
            <v>101</v>
          </cell>
          <cell r="C464">
            <v>550</v>
          </cell>
        </row>
        <row r="465">
          <cell r="A465">
            <v>4546</v>
          </cell>
          <cell r="B465">
            <v>101</v>
          </cell>
          <cell r="C465">
            <v>550</v>
          </cell>
        </row>
        <row r="466">
          <cell r="A466">
            <v>4547</v>
          </cell>
          <cell r="B466">
            <v>101</v>
          </cell>
          <cell r="C466">
            <v>406</v>
          </cell>
        </row>
        <row r="467">
          <cell r="A467">
            <v>4550</v>
          </cell>
          <cell r="B467">
            <v>101</v>
          </cell>
          <cell r="C467">
            <v>550</v>
          </cell>
        </row>
        <row r="468">
          <cell r="A468">
            <v>4551</v>
          </cell>
          <cell r="B468">
            <v>101</v>
          </cell>
          <cell r="C468">
            <v>550</v>
          </cell>
        </row>
        <row r="469">
          <cell r="A469">
            <v>4552</v>
          </cell>
          <cell r="B469">
            <v>101</v>
          </cell>
          <cell r="C469">
            <v>550</v>
          </cell>
        </row>
        <row r="470">
          <cell r="A470">
            <v>4554</v>
          </cell>
          <cell r="B470">
            <v>101</v>
          </cell>
          <cell r="C470">
            <v>550</v>
          </cell>
        </row>
        <row r="471">
          <cell r="A471">
            <v>4556</v>
          </cell>
          <cell r="B471">
            <v>101</v>
          </cell>
          <cell r="C471">
            <v>550</v>
          </cell>
        </row>
        <row r="472">
          <cell r="A472">
            <v>4600</v>
          </cell>
          <cell r="B472">
            <v>101</v>
          </cell>
          <cell r="C472">
            <v>550</v>
          </cell>
        </row>
        <row r="473">
          <cell r="A473">
            <v>4604</v>
          </cell>
          <cell r="B473">
            <v>101</v>
          </cell>
          <cell r="C473">
            <v>704</v>
          </cell>
        </row>
        <row r="474">
          <cell r="A474">
            <v>4605</v>
          </cell>
          <cell r="B474">
            <v>101</v>
          </cell>
          <cell r="C474">
            <v>704</v>
          </cell>
        </row>
        <row r="475">
          <cell r="A475">
            <v>4660</v>
          </cell>
          <cell r="B475">
            <v>201</v>
          </cell>
          <cell r="C475">
            <v>800</v>
          </cell>
        </row>
        <row r="476">
          <cell r="A476">
            <v>4663</v>
          </cell>
          <cell r="B476">
            <v>201</v>
          </cell>
          <cell r="C476">
            <v>800</v>
          </cell>
        </row>
        <row r="477">
          <cell r="A477">
            <v>4664</v>
          </cell>
          <cell r="B477">
            <v>201</v>
          </cell>
          <cell r="C477">
            <v>800</v>
          </cell>
        </row>
        <row r="478">
          <cell r="A478">
            <v>4677</v>
          </cell>
          <cell r="B478">
            <v>101</v>
          </cell>
          <cell r="C478">
            <v>709</v>
          </cell>
        </row>
        <row r="479">
          <cell r="A479">
            <v>4678</v>
          </cell>
          <cell r="B479">
            <v>101</v>
          </cell>
          <cell r="C479">
            <v>709</v>
          </cell>
        </row>
        <row r="480">
          <cell r="A480">
            <v>4680</v>
          </cell>
          <cell r="B480">
            <v>210</v>
          </cell>
          <cell r="C480">
            <v>742</v>
          </cell>
        </row>
        <row r="481">
          <cell r="A481">
            <v>4681</v>
          </cell>
          <cell r="B481">
            <v>101</v>
          </cell>
          <cell r="C481">
            <v>740</v>
          </cell>
        </row>
        <row r="482">
          <cell r="A482">
            <v>4682</v>
          </cell>
          <cell r="B482">
            <v>210</v>
          </cell>
          <cell r="C482">
            <v>742</v>
          </cell>
        </row>
        <row r="483">
          <cell r="A483">
            <v>4683</v>
          </cell>
          <cell r="B483">
            <v>101</v>
          </cell>
          <cell r="C483">
            <v>740</v>
          </cell>
        </row>
        <row r="484">
          <cell r="A484">
            <v>4684</v>
          </cell>
          <cell r="B484">
            <v>210</v>
          </cell>
          <cell r="C484" t="str">
            <v>741</v>
          </cell>
        </row>
        <row r="485">
          <cell r="A485">
            <v>4685</v>
          </cell>
          <cell r="B485">
            <v>210</v>
          </cell>
          <cell r="C485">
            <v>742</v>
          </cell>
        </row>
        <row r="486">
          <cell r="A486">
            <v>4686</v>
          </cell>
          <cell r="B486">
            <v>210</v>
          </cell>
          <cell r="C486">
            <v>742</v>
          </cell>
        </row>
        <row r="487">
          <cell r="A487">
            <v>4687</v>
          </cell>
          <cell r="B487">
            <v>101</v>
          </cell>
          <cell r="C487">
            <v>658</v>
          </cell>
        </row>
        <row r="488">
          <cell r="A488">
            <v>4688</v>
          </cell>
          <cell r="B488">
            <v>101</v>
          </cell>
          <cell r="C488">
            <v>658</v>
          </cell>
        </row>
        <row r="489">
          <cell r="A489">
            <v>4691</v>
          </cell>
          <cell r="B489">
            <v>101</v>
          </cell>
          <cell r="C489">
            <v>658</v>
          </cell>
        </row>
        <row r="490">
          <cell r="A490">
            <v>4701</v>
          </cell>
          <cell r="B490">
            <v>201</v>
          </cell>
          <cell r="C490">
            <v>650</v>
          </cell>
        </row>
        <row r="491">
          <cell r="A491">
            <v>4702</v>
          </cell>
          <cell r="B491">
            <v>101</v>
          </cell>
          <cell r="C491">
            <v>655</v>
          </cell>
        </row>
        <row r="492">
          <cell r="A492">
            <v>4703</v>
          </cell>
          <cell r="B492">
            <v>101</v>
          </cell>
          <cell r="C492">
            <v>650</v>
          </cell>
        </row>
        <row r="493">
          <cell r="A493">
            <v>4705</v>
          </cell>
          <cell r="B493">
            <v>101</v>
          </cell>
          <cell r="C493" t="str">
            <v>651</v>
          </cell>
        </row>
        <row r="494">
          <cell r="A494">
            <v>4706</v>
          </cell>
          <cell r="B494">
            <v>201</v>
          </cell>
          <cell r="C494">
            <v>650</v>
          </cell>
        </row>
        <row r="495">
          <cell r="A495">
            <v>4707</v>
          </cell>
          <cell r="B495">
            <v>201</v>
          </cell>
          <cell r="C495">
            <v>650</v>
          </cell>
        </row>
        <row r="496">
          <cell r="A496">
            <v>4708</v>
          </cell>
          <cell r="B496">
            <v>101</v>
          </cell>
          <cell r="C496">
            <v>659</v>
          </cell>
        </row>
        <row r="497">
          <cell r="A497">
            <v>4709</v>
          </cell>
          <cell r="B497">
            <v>101</v>
          </cell>
          <cell r="C497">
            <v>655</v>
          </cell>
        </row>
        <row r="498">
          <cell r="A498">
            <v>4710</v>
          </cell>
          <cell r="B498">
            <v>101</v>
          </cell>
          <cell r="C498">
            <v>655</v>
          </cell>
        </row>
        <row r="499">
          <cell r="A499">
            <v>4711</v>
          </cell>
          <cell r="B499">
            <v>201</v>
          </cell>
          <cell r="C499" t="str">
            <v>810</v>
          </cell>
        </row>
        <row r="500">
          <cell r="A500">
            <v>4712</v>
          </cell>
          <cell r="B500">
            <v>201</v>
          </cell>
          <cell r="C500" t="str">
            <v>810</v>
          </cell>
        </row>
        <row r="501">
          <cell r="A501">
            <v>4713</v>
          </cell>
          <cell r="B501">
            <v>201</v>
          </cell>
          <cell r="C501" t="str">
            <v>651</v>
          </cell>
        </row>
        <row r="502">
          <cell r="A502">
            <v>4715</v>
          </cell>
          <cell r="B502">
            <v>201</v>
          </cell>
          <cell r="C502" t="str">
            <v>810</v>
          </cell>
        </row>
        <row r="503">
          <cell r="A503">
            <v>4716</v>
          </cell>
          <cell r="B503">
            <v>201</v>
          </cell>
          <cell r="C503" t="str">
            <v>810</v>
          </cell>
        </row>
        <row r="504">
          <cell r="A504">
            <v>4717</v>
          </cell>
          <cell r="B504">
            <v>201</v>
          </cell>
          <cell r="C504" t="str">
            <v>810</v>
          </cell>
        </row>
        <row r="505">
          <cell r="A505">
            <v>4721</v>
          </cell>
          <cell r="B505">
            <v>201</v>
          </cell>
          <cell r="C505" t="str">
            <v>651</v>
          </cell>
        </row>
        <row r="506">
          <cell r="A506">
            <v>4722</v>
          </cell>
          <cell r="B506">
            <v>101</v>
          </cell>
          <cell r="C506" t="str">
            <v>810</v>
          </cell>
        </row>
        <row r="507">
          <cell r="A507">
            <v>4727</v>
          </cell>
          <cell r="B507">
            <v>710</v>
          </cell>
          <cell r="C507">
            <v>657</v>
          </cell>
        </row>
        <row r="508">
          <cell r="A508">
            <v>4728</v>
          </cell>
          <cell r="B508">
            <v>101</v>
          </cell>
          <cell r="C508">
            <v>656</v>
          </cell>
        </row>
        <row r="509">
          <cell r="A509">
            <v>4729</v>
          </cell>
          <cell r="B509">
            <v>201</v>
          </cell>
          <cell r="C509">
            <v>656</v>
          </cell>
        </row>
        <row r="510">
          <cell r="A510">
            <v>4731</v>
          </cell>
          <cell r="B510">
            <v>201</v>
          </cell>
          <cell r="C510" t="str">
            <v>810</v>
          </cell>
        </row>
        <row r="511">
          <cell r="A511">
            <v>4732</v>
          </cell>
          <cell r="B511">
            <v>201</v>
          </cell>
          <cell r="C511" t="str">
            <v>810</v>
          </cell>
        </row>
        <row r="512">
          <cell r="A512">
            <v>4734</v>
          </cell>
          <cell r="B512">
            <v>101</v>
          </cell>
          <cell r="C512">
            <v>659</v>
          </cell>
        </row>
        <row r="513">
          <cell r="A513">
            <v>4735</v>
          </cell>
          <cell r="B513">
            <v>201</v>
          </cell>
          <cell r="C513" t="str">
            <v>810</v>
          </cell>
        </row>
        <row r="514">
          <cell r="A514">
            <v>4736</v>
          </cell>
          <cell r="B514">
            <v>101</v>
          </cell>
          <cell r="C514">
            <v>659</v>
          </cell>
        </row>
        <row r="515">
          <cell r="A515">
            <v>4737</v>
          </cell>
          <cell r="B515">
            <v>101</v>
          </cell>
          <cell r="C515">
            <v>659</v>
          </cell>
        </row>
        <row r="516">
          <cell r="A516">
            <v>4738</v>
          </cell>
          <cell r="B516">
            <v>101</v>
          </cell>
          <cell r="C516">
            <v>650</v>
          </cell>
        </row>
        <row r="517">
          <cell r="A517">
            <v>4740</v>
          </cell>
          <cell r="B517">
            <v>201</v>
          </cell>
          <cell r="C517" t="str">
            <v>810</v>
          </cell>
        </row>
        <row r="518">
          <cell r="A518">
            <v>4741</v>
          </cell>
          <cell r="B518">
            <v>201</v>
          </cell>
          <cell r="C518" t="str">
            <v>810</v>
          </cell>
        </row>
        <row r="519">
          <cell r="A519">
            <v>4742</v>
          </cell>
          <cell r="B519">
            <v>201</v>
          </cell>
          <cell r="C519" t="str">
            <v>810</v>
          </cell>
        </row>
        <row r="520">
          <cell r="A520">
            <v>4743</v>
          </cell>
          <cell r="B520">
            <v>201</v>
          </cell>
          <cell r="C520" t="str">
            <v>810</v>
          </cell>
        </row>
        <row r="521">
          <cell r="A521">
            <v>4744</v>
          </cell>
          <cell r="B521">
            <v>201</v>
          </cell>
          <cell r="C521" t="str">
            <v>810</v>
          </cell>
        </row>
        <row r="522">
          <cell r="A522">
            <v>4745</v>
          </cell>
          <cell r="B522">
            <v>201</v>
          </cell>
          <cell r="C522" t="str">
            <v>810</v>
          </cell>
        </row>
        <row r="523">
          <cell r="A523">
            <v>4746</v>
          </cell>
          <cell r="B523">
            <v>201</v>
          </cell>
          <cell r="C523" t="str">
            <v>810</v>
          </cell>
        </row>
        <row r="524">
          <cell r="A524">
            <v>4747</v>
          </cell>
          <cell r="B524">
            <v>201</v>
          </cell>
          <cell r="C524" t="str">
            <v>810</v>
          </cell>
        </row>
        <row r="525">
          <cell r="A525">
            <v>4770</v>
          </cell>
          <cell r="B525">
            <v>205</v>
          </cell>
          <cell r="C525">
            <v>902</v>
          </cell>
        </row>
        <row r="526">
          <cell r="A526">
            <v>4771</v>
          </cell>
          <cell r="B526">
            <v>235</v>
          </cell>
          <cell r="C526">
            <v>902</v>
          </cell>
        </row>
        <row r="527">
          <cell r="A527">
            <v>4862</v>
          </cell>
          <cell r="B527">
            <v>101</v>
          </cell>
          <cell r="C527">
            <v>407</v>
          </cell>
        </row>
        <row r="528">
          <cell r="A528">
            <v>4865</v>
          </cell>
          <cell r="B528">
            <v>101</v>
          </cell>
          <cell r="C528">
            <v>744</v>
          </cell>
        </row>
        <row r="529">
          <cell r="A529">
            <v>4867</v>
          </cell>
          <cell r="B529">
            <v>101</v>
          </cell>
          <cell r="C529">
            <v>102</v>
          </cell>
        </row>
        <row r="530">
          <cell r="A530">
            <v>4868</v>
          </cell>
          <cell r="B530">
            <v>101</v>
          </cell>
          <cell r="C530" t="str">
            <v>011</v>
          </cell>
        </row>
        <row r="531">
          <cell r="A531">
            <v>4869</v>
          </cell>
          <cell r="B531">
            <v>101</v>
          </cell>
          <cell r="C531" t="str">
            <v>011</v>
          </cell>
        </row>
        <row r="532">
          <cell r="A532">
            <v>4875</v>
          </cell>
          <cell r="B532">
            <v>101</v>
          </cell>
          <cell r="C532" t="str">
            <v>011</v>
          </cell>
        </row>
        <row r="533">
          <cell r="A533">
            <v>4881</v>
          </cell>
          <cell r="B533">
            <v>201</v>
          </cell>
          <cell r="C533">
            <v>930</v>
          </cell>
        </row>
        <row r="534">
          <cell r="A534">
            <v>4883</v>
          </cell>
          <cell r="B534">
            <v>101</v>
          </cell>
          <cell r="C534">
            <v>930</v>
          </cell>
        </row>
        <row r="535">
          <cell r="A535">
            <v>4888</v>
          </cell>
          <cell r="B535">
            <v>101</v>
          </cell>
          <cell r="C535">
            <v>930</v>
          </cell>
        </row>
        <row r="536">
          <cell r="A536">
            <v>4889</v>
          </cell>
          <cell r="B536">
            <v>101</v>
          </cell>
          <cell r="C536">
            <v>930</v>
          </cell>
        </row>
        <row r="537">
          <cell r="A537">
            <v>4892</v>
          </cell>
          <cell r="B537">
            <v>101</v>
          </cell>
          <cell r="C537">
            <v>930</v>
          </cell>
        </row>
        <row r="538">
          <cell r="A538">
            <v>4895</v>
          </cell>
          <cell r="B538">
            <v>287</v>
          </cell>
          <cell r="C538" t="str">
            <v>931</v>
          </cell>
        </row>
        <row r="539">
          <cell r="A539">
            <v>5030</v>
          </cell>
          <cell r="B539">
            <v>101</v>
          </cell>
          <cell r="C539">
            <v>334</v>
          </cell>
        </row>
        <row r="540">
          <cell r="A540">
            <v>6001</v>
          </cell>
          <cell r="B540">
            <v>201</v>
          </cell>
          <cell r="C540">
            <v>800</v>
          </cell>
        </row>
        <row r="541">
          <cell r="A541">
            <v>6008</v>
          </cell>
          <cell r="B541">
            <v>101</v>
          </cell>
          <cell r="C541">
            <v>650</v>
          </cell>
        </row>
        <row r="542">
          <cell r="A542">
            <v>6010</v>
          </cell>
          <cell r="B542">
            <v>201</v>
          </cell>
          <cell r="C542">
            <v>800</v>
          </cell>
        </row>
        <row r="543">
          <cell r="A543">
            <v>6011</v>
          </cell>
          <cell r="B543">
            <v>101</v>
          </cell>
          <cell r="C543">
            <v>650</v>
          </cell>
        </row>
        <row r="544">
          <cell r="A544">
            <v>6014</v>
          </cell>
          <cell r="B544">
            <v>201</v>
          </cell>
          <cell r="C544" t="str">
            <v>810</v>
          </cell>
        </row>
        <row r="545">
          <cell r="A545">
            <v>6017</v>
          </cell>
          <cell r="B545">
            <v>201</v>
          </cell>
          <cell r="C545" t="str">
            <v>810</v>
          </cell>
        </row>
        <row r="546">
          <cell r="A546">
            <v>6018</v>
          </cell>
          <cell r="B546">
            <v>101</v>
          </cell>
          <cell r="C546">
            <v>650</v>
          </cell>
        </row>
        <row r="547">
          <cell r="A547">
            <v>6019</v>
          </cell>
          <cell r="B547">
            <v>201</v>
          </cell>
          <cell r="C547">
            <v>800</v>
          </cell>
        </row>
        <row r="548">
          <cell r="A548">
            <v>6020</v>
          </cell>
          <cell r="B548">
            <v>210</v>
          </cell>
          <cell r="C548">
            <v>742</v>
          </cell>
        </row>
        <row r="549">
          <cell r="A549">
            <v>6021</v>
          </cell>
          <cell r="B549">
            <v>210</v>
          </cell>
          <cell r="C549">
            <v>742</v>
          </cell>
        </row>
        <row r="550">
          <cell r="A550">
            <v>6022</v>
          </cell>
          <cell r="B550">
            <v>210</v>
          </cell>
          <cell r="C550">
            <v>742</v>
          </cell>
        </row>
        <row r="551">
          <cell r="A551">
            <v>6023</v>
          </cell>
          <cell r="B551">
            <v>210</v>
          </cell>
          <cell r="C551">
            <v>742</v>
          </cell>
        </row>
        <row r="552">
          <cell r="A552">
            <v>6024</v>
          </cell>
          <cell r="B552">
            <v>210</v>
          </cell>
          <cell r="C552">
            <v>742</v>
          </cell>
        </row>
        <row r="553">
          <cell r="A553">
            <v>6025</v>
          </cell>
          <cell r="B553">
            <v>210</v>
          </cell>
          <cell r="C553">
            <v>742</v>
          </cell>
        </row>
        <row r="554">
          <cell r="A554">
            <v>6028</v>
          </cell>
          <cell r="B554">
            <v>609</v>
          </cell>
          <cell r="C554">
            <v>407</v>
          </cell>
        </row>
        <row r="555">
          <cell r="A555">
            <v>6031</v>
          </cell>
          <cell r="B555">
            <v>101</v>
          </cell>
          <cell r="C555">
            <v>407</v>
          </cell>
        </row>
        <row r="556">
          <cell r="A556">
            <v>6035</v>
          </cell>
          <cell r="B556">
            <v>602</v>
          </cell>
          <cell r="C556">
            <v>908</v>
          </cell>
        </row>
        <row r="557">
          <cell r="A557">
            <v>6040</v>
          </cell>
          <cell r="B557">
            <v>101</v>
          </cell>
          <cell r="C557">
            <v>752</v>
          </cell>
        </row>
        <row r="558">
          <cell r="A558">
            <v>6070</v>
          </cell>
          <cell r="B558">
            <v>101</v>
          </cell>
          <cell r="C558" t="str">
            <v>050</v>
          </cell>
        </row>
        <row r="559">
          <cell r="A559">
            <v>6072</v>
          </cell>
          <cell r="B559">
            <v>745</v>
          </cell>
          <cell r="C559" t="str">
            <v>050</v>
          </cell>
        </row>
        <row r="560">
          <cell r="A560">
            <v>6074</v>
          </cell>
          <cell r="B560">
            <v>395</v>
          </cell>
          <cell r="C560" t="str">
            <v>050</v>
          </cell>
        </row>
        <row r="561">
          <cell r="A561">
            <v>6075</v>
          </cell>
          <cell r="B561">
            <v>658</v>
          </cell>
          <cell r="C561" t="str">
            <v>050</v>
          </cell>
        </row>
        <row r="562">
          <cell r="A562">
            <v>6076</v>
          </cell>
          <cell r="B562">
            <v>657</v>
          </cell>
          <cell r="C562" t="str">
            <v>050</v>
          </cell>
        </row>
        <row r="563">
          <cell r="A563">
            <v>6077</v>
          </cell>
          <cell r="B563">
            <v>395</v>
          </cell>
          <cell r="C563" t="str">
            <v>050</v>
          </cell>
        </row>
        <row r="564">
          <cell r="A564">
            <v>6080</v>
          </cell>
          <cell r="B564">
            <v>101</v>
          </cell>
          <cell r="C564" t="str">
            <v>050</v>
          </cell>
        </row>
        <row r="565">
          <cell r="A565">
            <v>6082</v>
          </cell>
          <cell r="B565">
            <v>290</v>
          </cell>
          <cell r="C565" t="str">
            <v>050</v>
          </cell>
        </row>
        <row r="566">
          <cell r="A566">
            <v>6090</v>
          </cell>
          <cell r="B566">
            <v>660</v>
          </cell>
          <cell r="C566">
            <v>440</v>
          </cell>
        </row>
        <row r="567">
          <cell r="A567">
            <v>6100</v>
          </cell>
          <cell r="B567">
            <v>718</v>
          </cell>
          <cell r="C567" t="str">
            <v>083</v>
          </cell>
        </row>
        <row r="568">
          <cell r="A568">
            <v>6101</v>
          </cell>
          <cell r="B568">
            <v>718</v>
          </cell>
          <cell r="C568" t="str">
            <v>083</v>
          </cell>
        </row>
        <row r="569">
          <cell r="A569">
            <v>6102</v>
          </cell>
          <cell r="B569">
            <v>718</v>
          </cell>
          <cell r="C569" t="str">
            <v>083</v>
          </cell>
        </row>
        <row r="570">
          <cell r="A570">
            <v>6122</v>
          </cell>
          <cell r="B570">
            <v>101</v>
          </cell>
          <cell r="C570" t="str">
            <v>080</v>
          </cell>
        </row>
        <row r="571">
          <cell r="A571">
            <v>6131</v>
          </cell>
          <cell r="B571">
            <v>101</v>
          </cell>
          <cell r="C571">
            <v>470</v>
          </cell>
        </row>
        <row r="572">
          <cell r="A572">
            <v>6141</v>
          </cell>
          <cell r="B572">
            <v>505</v>
          </cell>
          <cell r="C572">
            <v>690</v>
          </cell>
        </row>
        <row r="573">
          <cell r="A573">
            <v>6142</v>
          </cell>
          <cell r="B573">
            <v>505</v>
          </cell>
          <cell r="C573">
            <v>690</v>
          </cell>
        </row>
        <row r="574">
          <cell r="A574">
            <v>6143</v>
          </cell>
          <cell r="B574">
            <v>505</v>
          </cell>
          <cell r="C574">
            <v>690</v>
          </cell>
        </row>
        <row r="575">
          <cell r="A575">
            <v>6144</v>
          </cell>
          <cell r="B575">
            <v>505</v>
          </cell>
          <cell r="C575">
            <v>690</v>
          </cell>
        </row>
        <row r="576">
          <cell r="A576">
            <v>6145</v>
          </cell>
          <cell r="B576">
            <v>505</v>
          </cell>
          <cell r="C576">
            <v>690</v>
          </cell>
        </row>
        <row r="577">
          <cell r="A577">
            <v>6146</v>
          </cell>
          <cell r="B577">
            <v>505</v>
          </cell>
          <cell r="C577">
            <v>690</v>
          </cell>
        </row>
        <row r="578">
          <cell r="A578">
            <v>6147</v>
          </cell>
          <cell r="B578">
            <v>502</v>
          </cell>
          <cell r="C578">
            <v>690</v>
          </cell>
        </row>
        <row r="579">
          <cell r="A579">
            <v>6148</v>
          </cell>
          <cell r="B579">
            <v>502</v>
          </cell>
          <cell r="C579">
            <v>690</v>
          </cell>
        </row>
        <row r="580">
          <cell r="A580">
            <v>6149</v>
          </cell>
          <cell r="B580">
            <v>505</v>
          </cell>
          <cell r="C580">
            <v>690</v>
          </cell>
        </row>
        <row r="581">
          <cell r="A581">
            <v>6150</v>
          </cell>
          <cell r="B581">
            <v>101</v>
          </cell>
          <cell r="C581" t="str">
            <v>054</v>
          </cell>
        </row>
        <row r="582">
          <cell r="A582">
            <v>6151</v>
          </cell>
          <cell r="B582">
            <v>101</v>
          </cell>
          <cell r="C582" t="str">
            <v>054</v>
          </cell>
        </row>
        <row r="583">
          <cell r="A583">
            <v>6201</v>
          </cell>
          <cell r="B583">
            <v>101</v>
          </cell>
          <cell r="C583">
            <v>500</v>
          </cell>
        </row>
        <row r="584">
          <cell r="A584">
            <v>6215</v>
          </cell>
          <cell r="B584">
            <v>717</v>
          </cell>
          <cell r="C584" t="str">
            <v>070</v>
          </cell>
        </row>
        <row r="585">
          <cell r="A585">
            <v>6220</v>
          </cell>
          <cell r="B585">
            <v>618</v>
          </cell>
          <cell r="C585" t="str">
            <v>810</v>
          </cell>
        </row>
        <row r="586">
          <cell r="A586">
            <v>6224</v>
          </cell>
          <cell r="B586">
            <v>201</v>
          </cell>
          <cell r="C586" t="str">
            <v>651</v>
          </cell>
        </row>
        <row r="587">
          <cell r="A587">
            <v>6241</v>
          </cell>
          <cell r="B587">
            <v>615</v>
          </cell>
          <cell r="C587">
            <v>752</v>
          </cell>
        </row>
        <row r="588">
          <cell r="A588">
            <v>9030</v>
          </cell>
          <cell r="B588">
            <v>101</v>
          </cell>
          <cell r="C588" t="str">
            <v>030</v>
          </cell>
        </row>
        <row r="589">
          <cell r="A589">
            <v>9040</v>
          </cell>
          <cell r="B589">
            <v>101</v>
          </cell>
          <cell r="C589" t="str">
            <v>040</v>
          </cell>
        </row>
        <row r="590">
          <cell r="A590">
            <v>9050</v>
          </cell>
          <cell r="B590">
            <v>101</v>
          </cell>
          <cell r="C590" t="str">
            <v>050</v>
          </cell>
        </row>
        <row r="591">
          <cell r="A591">
            <v>9081</v>
          </cell>
          <cell r="B591">
            <v>101</v>
          </cell>
          <cell r="C591">
            <v>801</v>
          </cell>
        </row>
        <row r="592">
          <cell r="A592">
            <v>9130</v>
          </cell>
          <cell r="B592">
            <v>101</v>
          </cell>
          <cell r="C592">
            <v>130</v>
          </cell>
        </row>
        <row r="593">
          <cell r="A593">
            <v>9600</v>
          </cell>
          <cell r="B593">
            <v>101</v>
          </cell>
          <cell r="C593">
            <v>600</v>
          </cell>
        </row>
        <row r="594">
          <cell r="A594">
            <v>9651</v>
          </cell>
          <cell r="B594">
            <v>201</v>
          </cell>
          <cell r="C594" t="str">
            <v>651</v>
          </cell>
        </row>
        <row r="595">
          <cell r="A595">
            <v>9707</v>
          </cell>
          <cell r="B595">
            <v>101</v>
          </cell>
          <cell r="C595">
            <v>707</v>
          </cell>
        </row>
        <row r="596">
          <cell r="A596">
            <v>9741</v>
          </cell>
          <cell r="B596">
            <v>101</v>
          </cell>
          <cell r="C596">
            <v>7401</v>
          </cell>
        </row>
        <row r="597">
          <cell r="A597">
            <v>9748</v>
          </cell>
          <cell r="B597">
            <v>101</v>
          </cell>
          <cell r="C597">
            <v>748</v>
          </cell>
        </row>
        <row r="598">
          <cell r="A598">
            <v>9749</v>
          </cell>
          <cell r="B598">
            <v>101</v>
          </cell>
          <cell r="C598">
            <v>749</v>
          </cell>
        </row>
        <row r="599">
          <cell r="A599">
            <v>9998</v>
          </cell>
          <cell r="B599">
            <v>201</v>
          </cell>
          <cell r="C599">
            <v>800</v>
          </cell>
        </row>
        <row r="600">
          <cell r="A600">
            <v>9999</v>
          </cell>
          <cell r="B600">
            <v>205</v>
          </cell>
          <cell r="C600" t="str">
            <v>060</v>
          </cell>
        </row>
      </sheetData>
      <sheetData sheetId="2">
        <row r="6">
          <cell r="A6">
            <v>2501</v>
          </cell>
          <cell r="B6" t="str">
            <v>APPROPRIATION CONTROL</v>
          </cell>
          <cell r="C6" t="str">
            <v>General Fund</v>
          </cell>
        </row>
        <row r="7">
          <cell r="A7">
            <v>2502</v>
          </cell>
          <cell r="B7" t="str">
            <v>APPROPRIATION CONTROL</v>
          </cell>
          <cell r="C7" t="str">
            <v>Inter-Agency Transfer</v>
          </cell>
        </row>
        <row r="8">
          <cell r="A8">
            <v>2504</v>
          </cell>
          <cell r="B8" t="str">
            <v>PRIOR YEAR HIGHWAY AUTHORIZATION</v>
          </cell>
          <cell r="C8" t="str">
            <v>Highway Fund</v>
          </cell>
        </row>
        <row r="9">
          <cell r="A9">
            <v>2505</v>
          </cell>
          <cell r="B9" t="str">
            <v>ALLOCATION FROM FUND</v>
          </cell>
          <cell r="C9" t="str">
            <v>Other Funds</v>
          </cell>
        </row>
        <row r="10">
          <cell r="A10">
            <v>2507</v>
          </cell>
          <cell r="B10" t="str">
            <v>HIGHWAY FUND AUTHORIZATION</v>
          </cell>
          <cell r="C10" t="str">
            <v>Highway Fund</v>
          </cell>
        </row>
        <row r="11">
          <cell r="A11">
            <v>2508</v>
          </cell>
          <cell r="B11" t="str">
            <v>REVERSIONS FROM PRIOR ALLOCATION</v>
          </cell>
          <cell r="C11" t="str">
            <v>IF</v>
          </cell>
        </row>
        <row r="12">
          <cell r="A12">
            <v>2509</v>
          </cell>
          <cell r="B12" t="str">
            <v>CORR TO PRIOR YEAR GEN FUND APPROP</v>
          </cell>
          <cell r="C12" t="str">
            <v>Other Funds</v>
          </cell>
        </row>
        <row r="13">
          <cell r="A13">
            <v>2510</v>
          </cell>
          <cell r="B13" t="str">
            <v>REVERSIONS</v>
          </cell>
          <cell r="C13" t="str">
            <v>Reversion</v>
          </cell>
        </row>
        <row r="14">
          <cell r="A14">
            <v>2511</v>
          </cell>
          <cell r="B14" t="str">
            <v>BALANCE FORWARD FROM PREVIOUS YEAR</v>
          </cell>
          <cell r="C14" t="str">
            <v>Balance Forward</v>
          </cell>
        </row>
        <row r="15">
          <cell r="A15">
            <v>2512</v>
          </cell>
          <cell r="B15" t="str">
            <v>BALANCE FORWARD TO NEW YEAR</v>
          </cell>
          <cell r="C15" t="str">
            <v>Balance Forward</v>
          </cell>
        </row>
        <row r="16">
          <cell r="A16">
            <v>2513</v>
          </cell>
          <cell r="B16" t="str">
            <v>BALANCE FORWARD TO NEW YEAR NEW B/A</v>
          </cell>
          <cell r="C16" t="str">
            <v>Balance Forward</v>
          </cell>
        </row>
        <row r="17">
          <cell r="A17">
            <v>2514</v>
          </cell>
          <cell r="B17" t="str">
            <v>BALANCE FORWARD TO NEW YR NEW FUND &amp; B/A</v>
          </cell>
          <cell r="C17" t="str">
            <v>Balance Forward</v>
          </cell>
        </row>
        <row r="18">
          <cell r="A18">
            <v>2515</v>
          </cell>
          <cell r="B18" t="str">
            <v>ADVANCES FROM GENERAL FUND</v>
          </cell>
          <cell r="C18" t="str">
            <v>General Fund</v>
          </cell>
        </row>
        <row r="19">
          <cell r="A19">
            <v>2516</v>
          </cell>
          <cell r="B19" t="str">
            <v>BUDGETARY TRANSFERS</v>
          </cell>
          <cell r="C19" t="str">
            <v>Inter-Agency Transfer</v>
          </cell>
        </row>
        <row r="20">
          <cell r="A20">
            <v>2517</v>
          </cell>
          <cell r="B20" t="str">
            <v>RETURN GENERAL FUND ADVANCE</v>
          </cell>
          <cell r="C20" t="str">
            <v>General Fund</v>
          </cell>
        </row>
        <row r="21">
          <cell r="A21">
            <v>2518</v>
          </cell>
          <cell r="B21" t="str">
            <v>HIGHWAY FUND REVERSION</v>
          </cell>
          <cell r="C21" t="str">
            <v>Highway Fund</v>
          </cell>
        </row>
        <row r="22">
          <cell r="A22">
            <v>2519</v>
          </cell>
          <cell r="B22" t="str">
            <v>REVERSIONS - INDUSTRIAL RELATIONS</v>
          </cell>
          <cell r="C22" t="str">
            <v>Other Funds</v>
          </cell>
        </row>
        <row r="23">
          <cell r="A23">
            <v>2520</v>
          </cell>
          <cell r="B23" t="str">
            <v>FEDERAL FUNDS FROM PREVIOUS YEAR</v>
          </cell>
          <cell r="C23" t="str">
            <v>Balance Forward</v>
          </cell>
        </row>
        <row r="24">
          <cell r="A24">
            <v>2521</v>
          </cell>
          <cell r="B24" t="str">
            <v>FEDERAL FUNDS TO NEW YEAR</v>
          </cell>
          <cell r="C24" t="str">
            <v>Balance Forward</v>
          </cell>
        </row>
        <row r="25">
          <cell r="A25">
            <v>2522</v>
          </cell>
          <cell r="B25" t="str">
            <v>SUPPLEMENTAL APPROPRIATIONS</v>
          </cell>
          <cell r="C25" t="str">
            <v>General Fund</v>
          </cell>
        </row>
        <row r="26">
          <cell r="A26">
            <v>2523</v>
          </cell>
          <cell r="B26" t="str">
            <v>FEDERAL FUNDS TO NEW YEAR NEW B/A</v>
          </cell>
          <cell r="C26" t="str">
            <v>Balance Forward</v>
          </cell>
        </row>
        <row r="27">
          <cell r="A27">
            <v>2525</v>
          </cell>
          <cell r="B27" t="str">
            <v>HIGHWAY FUND SUPPLEMENTAL</v>
          </cell>
          <cell r="C27" t="str">
            <v>Highway Fund</v>
          </cell>
        </row>
        <row r="28">
          <cell r="A28">
            <v>2526</v>
          </cell>
          <cell r="B28" t="str">
            <v>IFC REVERSION</v>
          </cell>
          <cell r="C28" t="str">
            <v>IF</v>
          </cell>
        </row>
        <row r="29">
          <cell r="A29">
            <v>2527</v>
          </cell>
          <cell r="B29" t="str">
            <v>IFC REVERSION - WEATHER MOD</v>
          </cell>
          <cell r="C29" t="str">
            <v>IF</v>
          </cell>
        </row>
        <row r="30">
          <cell r="A30">
            <v>2528</v>
          </cell>
          <cell r="B30" t="str">
            <v>REVERSION TO INDIGENT ACCIDENT ACCT</v>
          </cell>
          <cell r="C30" t="str">
            <v>Inter-Agency Transfer</v>
          </cell>
        </row>
        <row r="31">
          <cell r="A31">
            <v>2534</v>
          </cell>
          <cell r="B31" t="str">
            <v>ADJUST TO RECONCILE BUDGET TO FUND</v>
          </cell>
          <cell r="C31" t="str">
            <v>Balance Forward</v>
          </cell>
        </row>
        <row r="32">
          <cell r="A32">
            <v>2537</v>
          </cell>
          <cell r="B32" t="str">
            <v>CORRECTION TO PRIOR YEAR REVERSION</v>
          </cell>
          <cell r="C32" t="str">
            <v>Other Funds</v>
          </cell>
        </row>
        <row r="33">
          <cell r="A33">
            <v>2538</v>
          </cell>
          <cell r="B33" t="str">
            <v>CARRY FORWARD ADJUSTMENT FOR PRIOR YR</v>
          </cell>
          <cell r="C33" t="str">
            <v>Balance Forward</v>
          </cell>
        </row>
        <row r="34">
          <cell r="A34">
            <v>2540</v>
          </cell>
          <cell r="B34" t="str">
            <v>Shortfall</v>
          </cell>
          <cell r="C34" t="str">
            <v>Other Funds</v>
          </cell>
        </row>
        <row r="35">
          <cell r="A35">
            <v>2550</v>
          </cell>
          <cell r="B35" t="str">
            <v>FUND BALANCE</v>
          </cell>
          <cell r="C35" t="str">
            <v>Other Funds</v>
          </cell>
        </row>
        <row r="36">
          <cell r="A36">
            <v>2572</v>
          </cell>
          <cell r="B36" t="str">
            <v>SALARY ADJUSTMENT - CLASSIFIED</v>
          </cell>
          <cell r="C36" t="str">
            <v>General Fund</v>
          </cell>
        </row>
        <row r="37">
          <cell r="A37">
            <v>2573</v>
          </cell>
          <cell r="B37" t="str">
            <v>SALARY ADJUSTMENT - UNCLASSIFIED</v>
          </cell>
          <cell r="C37" t="str">
            <v>General Fund</v>
          </cell>
        </row>
        <row r="38">
          <cell r="A38">
            <v>2574</v>
          </cell>
          <cell r="B38" t="str">
            <v>SALARY ADJUSTMENT - GENERAL FUND</v>
          </cell>
          <cell r="C38" t="str">
            <v>General Fund</v>
          </cell>
        </row>
        <row r="39">
          <cell r="A39">
            <v>2578</v>
          </cell>
          <cell r="B39" t="str">
            <v>SALARY ADJUSTMENT - HIGHWAY FUND</v>
          </cell>
          <cell r="C39" t="str">
            <v>Highway Fund</v>
          </cell>
        </row>
        <row r="40">
          <cell r="A40">
            <v>2580</v>
          </cell>
          <cell r="B40" t="str">
            <v>FEDERAL FUNDS FROM PRIOR YEAR</v>
          </cell>
          <cell r="C40" t="str">
            <v>Balance Forward</v>
          </cell>
        </row>
        <row r="41">
          <cell r="A41">
            <v>2581</v>
          </cell>
          <cell r="B41" t="str">
            <v>FEDERAL FUNDS FROM PRIOR YEAR</v>
          </cell>
          <cell r="C41" t="str">
            <v>Balance Forward</v>
          </cell>
        </row>
        <row r="42">
          <cell r="A42">
            <v>2582</v>
          </cell>
          <cell r="B42" t="str">
            <v>FEDERAL FUNDS FROM PRIOR YEAR</v>
          </cell>
          <cell r="C42" t="str">
            <v>Balance Forward</v>
          </cell>
        </row>
        <row r="43">
          <cell r="A43">
            <v>2583</v>
          </cell>
          <cell r="B43" t="str">
            <v>FEDERAL FUNDS FROM PRIOR YEAR</v>
          </cell>
          <cell r="C43" t="str">
            <v>Balance Forward</v>
          </cell>
        </row>
        <row r="44">
          <cell r="A44">
            <v>2584</v>
          </cell>
          <cell r="B44" t="str">
            <v>FEDERAL FUNDS FROM PRIOR YEAR</v>
          </cell>
          <cell r="C44" t="str">
            <v>Balance Forward</v>
          </cell>
        </row>
        <row r="45">
          <cell r="A45">
            <v>2585</v>
          </cell>
          <cell r="B45" t="str">
            <v>FEDERAL FUNDS FROM PRIOR YEAR</v>
          </cell>
          <cell r="C45" t="str">
            <v>Balance Forward</v>
          </cell>
        </row>
        <row r="46">
          <cell r="A46">
            <v>2586</v>
          </cell>
          <cell r="B46" t="str">
            <v>FEDERAL FUNDS FROM PRIOR YEAR</v>
          </cell>
          <cell r="C46" t="str">
            <v>Balance Forward</v>
          </cell>
        </row>
        <row r="47">
          <cell r="A47">
            <v>2587</v>
          </cell>
          <cell r="B47" t="str">
            <v>FEDERAL FUNDS FROM PRIOR YEAR</v>
          </cell>
          <cell r="C47" t="str">
            <v>Balance Forward</v>
          </cell>
        </row>
        <row r="48">
          <cell r="A48">
            <v>2588</v>
          </cell>
          <cell r="B48" t="str">
            <v>FEDERAL FUNDS FROM PRIOR YEAR</v>
          </cell>
          <cell r="C48" t="str">
            <v>Balance Forward</v>
          </cell>
        </row>
        <row r="49">
          <cell r="A49">
            <v>2589</v>
          </cell>
          <cell r="B49" t="str">
            <v>FEDERAL FUNDS FROM PRIOR YEAR</v>
          </cell>
          <cell r="C49" t="str">
            <v>Balance Forward</v>
          </cell>
        </row>
        <row r="50">
          <cell r="A50">
            <v>3056</v>
          </cell>
          <cell r="B50" t="str">
            <v>PERSONAL PROPERTY TAXES - B/A 1082 ONLY</v>
          </cell>
          <cell r="C50" t="str">
            <v>Other Funds</v>
          </cell>
        </row>
        <row r="51">
          <cell r="A51">
            <v>3057</v>
          </cell>
          <cell r="B51" t="str">
            <v>TRANSIENT LODGING TAX</v>
          </cell>
          <cell r="C51" t="str">
            <v>Other Funds</v>
          </cell>
        </row>
        <row r="52">
          <cell r="A52">
            <v>3100</v>
          </cell>
          <cell r="B52" t="str">
            <v>CREDIT UNION FEES</v>
          </cell>
          <cell r="C52" t="str">
            <v>Other Funds</v>
          </cell>
        </row>
        <row r="53">
          <cell r="A53">
            <v>3107</v>
          </cell>
          <cell r="B53" t="str">
            <v>MISC LICENSES, FEES, PERMITS</v>
          </cell>
          <cell r="C53" t="str">
            <v>Other Funds</v>
          </cell>
        </row>
        <row r="54">
          <cell r="A54">
            <v>3110</v>
          </cell>
          <cell r="B54" t="str">
            <v>BANKING LICENSES</v>
          </cell>
          <cell r="C54" t="str">
            <v>Other Funds</v>
          </cell>
        </row>
        <row r="55">
          <cell r="A55">
            <v>3114</v>
          </cell>
          <cell r="B55" t="str">
            <v>CHECK CASHING/DEF DEPOSIT REG FEE</v>
          </cell>
          <cell r="C55" t="str">
            <v>Other Funds</v>
          </cell>
        </row>
        <row r="56">
          <cell r="A56">
            <v>3115</v>
          </cell>
          <cell r="B56" t="str">
            <v>TRUST COMPANY LICENSES</v>
          </cell>
          <cell r="C56" t="str">
            <v>Other Funds</v>
          </cell>
        </row>
        <row r="57">
          <cell r="A57">
            <v>3116</v>
          </cell>
          <cell r="B57" t="str">
            <v>COLLECTION AGENCY LICENSES/FEES</v>
          </cell>
          <cell r="C57" t="str">
            <v>Other Funds</v>
          </cell>
        </row>
        <row r="58">
          <cell r="A58">
            <v>3135</v>
          </cell>
          <cell r="B58" t="str">
            <v>DEVELOPMENT CORP LICENSES</v>
          </cell>
          <cell r="C58" t="str">
            <v>Other Funds</v>
          </cell>
        </row>
        <row r="59">
          <cell r="A59">
            <v>3142</v>
          </cell>
          <cell r="B59" t="str">
            <v>SAVINGS AND LOAN FEES</v>
          </cell>
          <cell r="C59" t="str">
            <v>Other Funds</v>
          </cell>
        </row>
        <row r="60">
          <cell r="A60">
            <v>3143</v>
          </cell>
          <cell r="B60" t="str">
            <v>ESCROW AGENT FEES</v>
          </cell>
          <cell r="C60" t="str">
            <v>Other Funds</v>
          </cell>
        </row>
        <row r="61">
          <cell r="A61">
            <v>3163</v>
          </cell>
          <cell r="B61" t="str">
            <v>MORTGAGE CO LICENSE/EXAM FEES</v>
          </cell>
          <cell r="C61" t="str">
            <v>Other Funds</v>
          </cell>
        </row>
        <row r="62">
          <cell r="A62">
            <v>3164</v>
          </cell>
          <cell r="B62" t="str">
            <v>DEBT ADJUSTERS LICENSE/EXAM FEES</v>
          </cell>
          <cell r="C62" t="str">
            <v>Other Funds</v>
          </cell>
        </row>
        <row r="63">
          <cell r="A63">
            <v>3172</v>
          </cell>
          <cell r="B63" t="str">
            <v>PRIVATE SCHOOL LICENSES</v>
          </cell>
          <cell r="C63" t="str">
            <v>Other Funds</v>
          </cell>
        </row>
        <row r="64">
          <cell r="A64">
            <v>3174</v>
          </cell>
          <cell r="B64" t="str">
            <v>SMALL LOAN CO LICENSES/FEES</v>
          </cell>
          <cell r="C64" t="str">
            <v>Other Funds</v>
          </cell>
        </row>
        <row r="65">
          <cell r="A65">
            <v>3175</v>
          </cell>
          <cell r="B65" t="str">
            <v>MONEY ORDER CO LICENSES/FEES</v>
          </cell>
          <cell r="C65" t="str">
            <v>Other Funds</v>
          </cell>
        </row>
        <row r="66">
          <cell r="A66">
            <v>3177</v>
          </cell>
          <cell r="B66" t="str">
            <v>THRIFT CO APPLICTN/LICENSE FEES</v>
          </cell>
          <cell r="C66" t="str">
            <v>Other Funds</v>
          </cell>
        </row>
        <row r="67">
          <cell r="A67">
            <v>3179</v>
          </cell>
          <cell r="B67" t="str">
            <v>FINANCIAL INSTITUTION FEES</v>
          </cell>
          <cell r="C67" t="str">
            <v>Other Funds</v>
          </cell>
        </row>
        <row r="68">
          <cell r="A68">
            <v>3222</v>
          </cell>
          <cell r="B68" t="str">
            <v>EXCESS PROPERTY SALES</v>
          </cell>
          <cell r="C68" t="str">
            <v>Other Funds</v>
          </cell>
        </row>
        <row r="69">
          <cell r="A69">
            <v>3271</v>
          </cell>
          <cell r="B69" t="str">
            <v>MISC FINES/FORFEITURES</v>
          </cell>
          <cell r="C69" t="str">
            <v>Other Funds</v>
          </cell>
        </row>
        <row r="70">
          <cell r="A70">
            <v>3272</v>
          </cell>
          <cell r="B70" t="str">
            <v>MISCELLANEOUS REFUNDS</v>
          </cell>
          <cell r="C70" t="str">
            <v>Other Funds</v>
          </cell>
        </row>
        <row r="71">
          <cell r="A71">
            <v>3274</v>
          </cell>
          <cell r="B71" t="str">
            <v>MISCELLANEOUS APPRAISER FEES</v>
          </cell>
          <cell r="C71" t="str">
            <v>Other Funds</v>
          </cell>
        </row>
        <row r="72">
          <cell r="A72">
            <v>3275</v>
          </cell>
          <cell r="B72" t="str">
            <v>SETTLEMENT INCOME</v>
          </cell>
          <cell r="C72" t="str">
            <v>Other Funds</v>
          </cell>
        </row>
        <row r="73">
          <cell r="A73">
            <v>3278</v>
          </cell>
          <cell r="B73" t="str">
            <v>COST CONTAINMENT FEES</v>
          </cell>
          <cell r="C73" t="str">
            <v>Other Funds</v>
          </cell>
        </row>
        <row r="74">
          <cell r="A74">
            <v>3290</v>
          </cell>
          <cell r="B74" t="str">
            <v>INTEREST INCOME - TREAS INVEST</v>
          </cell>
          <cell r="C74" t="str">
            <v>Other Funds</v>
          </cell>
        </row>
        <row r="75">
          <cell r="A75">
            <v>3291</v>
          </cell>
          <cell r="B75" t="str">
            <v>INTEREST INCOME - OTHER - B/A 4204 ONLY</v>
          </cell>
          <cell r="C75" t="str">
            <v>Other Funds</v>
          </cell>
        </row>
        <row r="76">
          <cell r="A76">
            <v>3301</v>
          </cell>
          <cell r="B76" t="str">
            <v>LODGING TAX</v>
          </cell>
          <cell r="C76" t="str">
            <v>Other Funds</v>
          </cell>
        </row>
        <row r="77">
          <cell r="A77">
            <v>3302</v>
          </cell>
          <cell r="B77" t="str">
            <v>WATER DISTRICT ASSESSMENT</v>
          </cell>
          <cell r="C77" t="str">
            <v>Other Funds</v>
          </cell>
        </row>
        <row r="78">
          <cell r="A78">
            <v>3303</v>
          </cell>
          <cell r="B78" t="str">
            <v>MARINA DEVELOPMENT GAS TAXES</v>
          </cell>
          <cell r="C78" t="str">
            <v>Other Funds</v>
          </cell>
        </row>
        <row r="79">
          <cell r="A79">
            <v>3304</v>
          </cell>
          <cell r="B79" t="str">
            <v>BOAT FUEL TAX</v>
          </cell>
          <cell r="C79" t="str">
            <v>Other Funds</v>
          </cell>
        </row>
        <row r="80">
          <cell r="A80">
            <v>3305</v>
          </cell>
          <cell r="B80" t="str">
            <v>ASSESSMENTS</v>
          </cell>
          <cell r="C80" t="str">
            <v>Other Funds</v>
          </cell>
        </row>
        <row r="81">
          <cell r="A81">
            <v>3307</v>
          </cell>
          <cell r="B81" t="str">
            <v>BEEF PROMOTION ASSESSMENT</v>
          </cell>
          <cell r="C81" t="str">
            <v>Other Funds</v>
          </cell>
        </row>
        <row r="82">
          <cell r="A82">
            <v>3308</v>
          </cell>
          <cell r="B82" t="str">
            <v>ALFALFA SEED ASSESSMENT</v>
          </cell>
          <cell r="C82" t="str">
            <v>Other Funds</v>
          </cell>
        </row>
        <row r="83">
          <cell r="A83">
            <v>3309</v>
          </cell>
          <cell r="B83" t="str">
            <v>GARLIC/ONION ASSESSMENT</v>
          </cell>
          <cell r="C83" t="str">
            <v>Other Funds</v>
          </cell>
        </row>
        <row r="84">
          <cell r="A84">
            <v>3310</v>
          </cell>
          <cell r="B84" t="str">
            <v>YOGURT ASSESSMENTS</v>
          </cell>
          <cell r="C84" t="str">
            <v>Other Funds</v>
          </cell>
        </row>
        <row r="85">
          <cell r="A85">
            <v>3311</v>
          </cell>
          <cell r="B85" t="str">
            <v>MILK AND CREAM ASSESSMENTS</v>
          </cell>
          <cell r="C85" t="str">
            <v>Other Funds</v>
          </cell>
        </row>
        <row r="86">
          <cell r="A86">
            <v>3312</v>
          </cell>
          <cell r="B86" t="str">
            <v>ICE CREAM ASSESSMENTS</v>
          </cell>
          <cell r="C86" t="str">
            <v>Other Funds</v>
          </cell>
        </row>
        <row r="87">
          <cell r="A87">
            <v>3313</v>
          </cell>
          <cell r="B87" t="str">
            <v>COTTAGE CHEESE ASSESSMENTS</v>
          </cell>
          <cell r="C87" t="str">
            <v>Other Funds</v>
          </cell>
        </row>
        <row r="88">
          <cell r="A88">
            <v>3314</v>
          </cell>
          <cell r="B88" t="str">
            <v>BUTTER ASSESSMENTS</v>
          </cell>
          <cell r="C88" t="str">
            <v>Other Funds</v>
          </cell>
        </row>
        <row r="89">
          <cell r="A89">
            <v>3315</v>
          </cell>
          <cell r="B89" t="str">
            <v>REGULATORY ASSESSMENTS</v>
          </cell>
          <cell r="C89" t="str">
            <v>Other Funds</v>
          </cell>
        </row>
        <row r="90">
          <cell r="A90">
            <v>3316</v>
          </cell>
          <cell r="B90" t="str">
            <v>INSURANCE FRAUD ASSESSMENTS</v>
          </cell>
          <cell r="C90" t="str">
            <v>Other Funds</v>
          </cell>
        </row>
        <row r="91">
          <cell r="A91">
            <v>3317</v>
          </cell>
          <cell r="B91" t="str">
            <v>LIQUOR TAX</v>
          </cell>
          <cell r="C91" t="str">
            <v>Other Funds</v>
          </cell>
        </row>
        <row r="92">
          <cell r="A92">
            <v>3318</v>
          </cell>
          <cell r="B92" t="str">
            <v>AB595 RENTAL CAR TAX</v>
          </cell>
          <cell r="C92" t="str">
            <v>Other Funds</v>
          </cell>
        </row>
        <row r="93">
          <cell r="A93">
            <v>3319</v>
          </cell>
          <cell r="B93" t="str">
            <v>LIVESTOCK INSPECTION TAX</v>
          </cell>
          <cell r="C93" t="str">
            <v>Other Funds</v>
          </cell>
        </row>
        <row r="94">
          <cell r="A94">
            <v>3320</v>
          </cell>
          <cell r="B94" t="str">
            <v>REAL PROPERTY TAXES</v>
          </cell>
          <cell r="C94" t="str">
            <v>Other Funds</v>
          </cell>
        </row>
        <row r="95">
          <cell r="A95">
            <v>3321</v>
          </cell>
          <cell r="B95" t="str">
            <v>ONE CENT AD VALOREM TAX</v>
          </cell>
          <cell r="C95" t="str">
            <v>Other Funds</v>
          </cell>
        </row>
        <row r="96">
          <cell r="A96">
            <v>3322</v>
          </cell>
          <cell r="B96" t="str">
            <v>GAS TAX</v>
          </cell>
          <cell r="C96" t="str">
            <v>Other Funds</v>
          </cell>
        </row>
        <row r="97">
          <cell r="A97">
            <v>3324</v>
          </cell>
          <cell r="B97" t="str">
            <v>MV GOVERNMENTAL SERVICES TAX COMMISSIONS</v>
          </cell>
          <cell r="C97" t="str">
            <v>Other Funds</v>
          </cell>
        </row>
        <row r="98">
          <cell r="A98">
            <v>3325</v>
          </cell>
          <cell r="B98" t="str">
            <v>CO PROPERTY TAX REC</v>
          </cell>
          <cell r="C98" t="str">
            <v>Other Funds</v>
          </cell>
        </row>
        <row r="99">
          <cell r="A99">
            <v>3326</v>
          </cell>
          <cell r="B99" t="str">
            <v>PRIOR YEAR ASSESSMENTS</v>
          </cell>
          <cell r="C99" t="str">
            <v>Other Funds</v>
          </cell>
        </row>
        <row r="100">
          <cell r="A100">
            <v>3327</v>
          </cell>
          <cell r="B100" t="str">
            <v>ESTATE TAX</v>
          </cell>
          <cell r="C100" t="str">
            <v>Other Funds</v>
          </cell>
        </row>
        <row r="101">
          <cell r="A101">
            <v>3328</v>
          </cell>
          <cell r="B101" t="str">
            <v>SCHOOL SUPPORT TAX</v>
          </cell>
          <cell r="C101" t="str">
            <v>Other Funds</v>
          </cell>
        </row>
        <row r="102">
          <cell r="A102">
            <v>3329</v>
          </cell>
          <cell r="B102" t="str">
            <v>ANNUAL SLOT TAX</v>
          </cell>
          <cell r="C102" t="str">
            <v>Other Funds</v>
          </cell>
        </row>
        <row r="103">
          <cell r="A103">
            <v>3330</v>
          </cell>
          <cell r="B103" t="str">
            <v>CENTRALLY ASSESSED PROPERTY TX</v>
          </cell>
          <cell r="C103" t="str">
            <v>Other Funds</v>
          </cell>
        </row>
        <row r="104">
          <cell r="A104">
            <v>3331</v>
          </cell>
          <cell r="B104" t="str">
            <v>CONTROLLED SUBSTANCE TAX</v>
          </cell>
          <cell r="C104" t="str">
            <v>Other Funds</v>
          </cell>
        </row>
        <row r="105">
          <cell r="A105">
            <v>3332</v>
          </cell>
          <cell r="B105" t="str">
            <v>PETROLEUM ASSESSMENT</v>
          </cell>
          <cell r="C105" t="str">
            <v>Other Funds</v>
          </cell>
        </row>
        <row r="106">
          <cell r="A106">
            <v>3334</v>
          </cell>
          <cell r="B106" t="str">
            <v>QUARTERLY SLOT TAX</v>
          </cell>
          <cell r="C106" t="str">
            <v>Other Funds</v>
          </cell>
        </row>
        <row r="107">
          <cell r="A107">
            <v>3335</v>
          </cell>
          <cell r="B107" t="str">
            <v>AB 579 TRANSIENT LODGING TAX</v>
          </cell>
          <cell r="C107" t="str">
            <v>Other Funds</v>
          </cell>
        </row>
        <row r="108">
          <cell r="A108">
            <v>3337</v>
          </cell>
          <cell r="B108" t="str">
            <v>LONG TERM CARE PROVIDER TAX</v>
          </cell>
          <cell r="C108" t="str">
            <v>Other Funds</v>
          </cell>
        </row>
        <row r="109">
          <cell r="A109">
            <v>3338</v>
          </cell>
          <cell r="B109" t="str">
            <v>REAL PROPERTY TRANSFER TAX</v>
          </cell>
          <cell r="C109" t="str">
            <v>Other Funds</v>
          </cell>
        </row>
        <row r="110">
          <cell r="A110">
            <v>3339</v>
          </cell>
          <cell r="B110" t="str">
            <v>AB595 PROPERTY TAX</v>
          </cell>
          <cell r="C110" t="str">
            <v>Other Funds</v>
          </cell>
        </row>
        <row r="111">
          <cell r="A111">
            <v>3340</v>
          </cell>
          <cell r="B111" t="str">
            <v>UNIVERSAL ENERGY CHARGE</v>
          </cell>
          <cell r="C111" t="str">
            <v>Other Funds</v>
          </cell>
        </row>
        <row r="112">
          <cell r="A112">
            <v>3341</v>
          </cell>
          <cell r="B112" t="str">
            <v>LIVE ENTERTAINMENT TAX ALLOCAT</v>
          </cell>
          <cell r="C112" t="str">
            <v>Other Funds</v>
          </cell>
        </row>
        <row r="113">
          <cell r="A113">
            <v>3401</v>
          </cell>
          <cell r="B113" t="str">
            <v>FEDERAL AID</v>
          </cell>
          <cell r="C113" t="str">
            <v>Federal Funds</v>
          </cell>
        </row>
        <row r="114">
          <cell r="A114">
            <v>3402</v>
          </cell>
          <cell r="B114" t="str">
            <v>FED EDUC OF HANDICAPPED CHILD</v>
          </cell>
          <cell r="C114" t="str">
            <v>Federal Funds</v>
          </cell>
        </row>
        <row r="115">
          <cell r="A115">
            <v>3403</v>
          </cell>
          <cell r="B115" t="str">
            <v>FED MANPOWER DEV GRANT</v>
          </cell>
          <cell r="C115" t="str">
            <v>Federal Funds</v>
          </cell>
        </row>
        <row r="116">
          <cell r="A116">
            <v>3404</v>
          </cell>
          <cell r="B116" t="str">
            <v>FED FOSTER ACTION GRANT</v>
          </cell>
          <cell r="C116" t="str">
            <v>Federal Funds</v>
          </cell>
        </row>
        <row r="117">
          <cell r="A117">
            <v>3405</v>
          </cell>
          <cell r="B117" t="str">
            <v>FED COMMUNITY AWARENESS GRANT</v>
          </cell>
          <cell r="C117" t="str">
            <v>Federal Funds</v>
          </cell>
        </row>
        <row r="118">
          <cell r="A118">
            <v>3406</v>
          </cell>
          <cell r="B118" t="str">
            <v>FED LABOR STATISTICS GRANT</v>
          </cell>
          <cell r="C118" t="str">
            <v>Federal Funds</v>
          </cell>
        </row>
        <row r="119">
          <cell r="A119">
            <v>3407</v>
          </cell>
          <cell r="B119" t="str">
            <v>FED DEPT OF OCUP HEALTH &amp; SFTY</v>
          </cell>
          <cell r="C119" t="str">
            <v>Federal Funds</v>
          </cell>
        </row>
        <row r="120">
          <cell r="A120">
            <v>3408</v>
          </cell>
          <cell r="B120" t="str">
            <v>FED MINE SAFETY &amp; HEALTH GRANT</v>
          </cell>
          <cell r="C120" t="str">
            <v>Federal Funds</v>
          </cell>
        </row>
        <row r="121">
          <cell r="A121">
            <v>3409</v>
          </cell>
          <cell r="B121" t="str">
            <v>FED HAZARDOUS WASTE GRANT</v>
          </cell>
          <cell r="C121" t="str">
            <v>Federal Funds</v>
          </cell>
        </row>
        <row r="122">
          <cell r="A122">
            <v>3410</v>
          </cell>
          <cell r="B122" t="str">
            <v>FED OLDER AMER INDEP LVG GRANT</v>
          </cell>
          <cell r="C122" t="str">
            <v>Federal Funds</v>
          </cell>
        </row>
        <row r="123">
          <cell r="A123">
            <v>3411</v>
          </cell>
          <cell r="B123" t="str">
            <v>FED ADMS BLOCK GRANT</v>
          </cell>
          <cell r="C123" t="str">
            <v>Federal Funds</v>
          </cell>
        </row>
        <row r="124">
          <cell r="A124">
            <v>3412</v>
          </cell>
          <cell r="B124" t="str">
            <v>FED GRANT (DIG 93.230)</v>
          </cell>
          <cell r="C124" t="str">
            <v>Federal Funds</v>
          </cell>
        </row>
        <row r="125">
          <cell r="A125">
            <v>3413</v>
          </cell>
          <cell r="B125" t="str">
            <v>FED LEGALIZATION IMPACT GRANT</v>
          </cell>
          <cell r="C125" t="str">
            <v>Federal Funds</v>
          </cell>
        </row>
        <row r="126">
          <cell r="A126">
            <v>3414</v>
          </cell>
          <cell r="B126" t="str">
            <v>FED DISABILITIES PROTECT &amp; ADV</v>
          </cell>
          <cell r="C126" t="str">
            <v>Federal Funds</v>
          </cell>
        </row>
        <row r="127">
          <cell r="A127">
            <v>3415</v>
          </cell>
          <cell r="B127" t="str">
            <v>FED TITLE III-B PROJECTS</v>
          </cell>
          <cell r="C127" t="str">
            <v>Federal Funds</v>
          </cell>
        </row>
        <row r="128">
          <cell r="A128">
            <v>3416</v>
          </cell>
          <cell r="B128" t="str">
            <v>FED TITLE IV-C</v>
          </cell>
          <cell r="C128" t="str">
            <v>Federal Funds</v>
          </cell>
        </row>
        <row r="129">
          <cell r="A129">
            <v>3417</v>
          </cell>
          <cell r="B129" t="str">
            <v>FED TITLE V SENIOR EMPLOYMENT</v>
          </cell>
          <cell r="C129" t="str">
            <v>Federal Funds</v>
          </cell>
        </row>
        <row r="130">
          <cell r="A130">
            <v>3418</v>
          </cell>
          <cell r="B130" t="str">
            <v>FED USDA FOOD PROGRAM</v>
          </cell>
          <cell r="C130" t="str">
            <v>Federal Funds</v>
          </cell>
        </row>
        <row r="131">
          <cell r="A131">
            <v>3419</v>
          </cell>
          <cell r="B131" t="str">
            <v>FED RAILROAD SAFETY GRANT</v>
          </cell>
          <cell r="C131" t="str">
            <v>Federal Funds</v>
          </cell>
        </row>
        <row r="132">
          <cell r="A132">
            <v>3420</v>
          </cell>
          <cell r="B132" t="str">
            <v>FED GAS PIPELINE SAFETY GRANT</v>
          </cell>
          <cell r="C132" t="str">
            <v>Federal Funds</v>
          </cell>
        </row>
        <row r="133">
          <cell r="A133">
            <v>3421</v>
          </cell>
          <cell r="B133" t="str">
            <v>FED HUD CONTRACT</v>
          </cell>
          <cell r="C133" t="str">
            <v>Federal Funds</v>
          </cell>
        </row>
        <row r="134">
          <cell r="A134">
            <v>3422</v>
          </cell>
          <cell r="B134" t="str">
            <v>FED MCH SPRANS GRANT</v>
          </cell>
          <cell r="C134" t="str">
            <v>Federal Funds</v>
          </cell>
        </row>
        <row r="135">
          <cell r="A135">
            <v>3423</v>
          </cell>
          <cell r="B135" t="str">
            <v>FED TRAFFIC SAFETY GRANT</v>
          </cell>
          <cell r="C135" t="str">
            <v>Federal Funds</v>
          </cell>
        </row>
        <row r="136">
          <cell r="A136">
            <v>3424</v>
          </cell>
          <cell r="B136" t="str">
            <v>FED HAZARDOUS MATERIALS GRANT</v>
          </cell>
          <cell r="C136" t="str">
            <v>Federal Funds</v>
          </cell>
        </row>
        <row r="137">
          <cell r="A137">
            <v>3425</v>
          </cell>
          <cell r="B137" t="str">
            <v>FED LEEKING UNDRGRND STRGE TNK</v>
          </cell>
          <cell r="C137" t="str">
            <v>Federal Funds</v>
          </cell>
        </row>
        <row r="138">
          <cell r="A138">
            <v>3426</v>
          </cell>
          <cell r="B138" t="str">
            <v>FED DUI SEMINARS</v>
          </cell>
          <cell r="C138" t="str">
            <v>Federal Funds</v>
          </cell>
        </row>
        <row r="139">
          <cell r="A139">
            <v>3428</v>
          </cell>
          <cell r="B139" t="str">
            <v>FED JOBS PROGRAM</v>
          </cell>
          <cell r="C139" t="str">
            <v>Federal Funds</v>
          </cell>
        </row>
        <row r="140">
          <cell r="A140">
            <v>3429</v>
          </cell>
          <cell r="B140" t="str">
            <v>FED ENFORCEMENT AIRCRAFT GRANT</v>
          </cell>
          <cell r="C140" t="str">
            <v>Federal Funds</v>
          </cell>
        </row>
        <row r="141">
          <cell r="A141">
            <v>3430</v>
          </cell>
          <cell r="B141" t="str">
            <v>FED GRANT-CVARS TRAFFIC RECORD</v>
          </cell>
          <cell r="C141" t="str">
            <v>Federal Funds</v>
          </cell>
        </row>
        <row r="142">
          <cell r="A142">
            <v>3431</v>
          </cell>
          <cell r="B142" t="str">
            <v>FEDERAL GRANT - I</v>
          </cell>
          <cell r="C142" t="str">
            <v>Federal Funds</v>
          </cell>
        </row>
        <row r="143">
          <cell r="A143">
            <v>3432</v>
          </cell>
          <cell r="B143" t="str">
            <v>FEDERAL GRANT - III</v>
          </cell>
          <cell r="C143" t="str">
            <v>Federal Funds</v>
          </cell>
        </row>
        <row r="144">
          <cell r="A144">
            <v>3433</v>
          </cell>
          <cell r="B144" t="str">
            <v>FED SSA REIMBURSEMENT</v>
          </cell>
          <cell r="C144" t="str">
            <v>Federal Funds</v>
          </cell>
        </row>
        <row r="145">
          <cell r="A145">
            <v>3434</v>
          </cell>
          <cell r="B145" t="str">
            <v>FED FATALITY FILE ANALYST</v>
          </cell>
          <cell r="C145" t="str">
            <v>Federal Funds</v>
          </cell>
        </row>
        <row r="146">
          <cell r="A146">
            <v>3435</v>
          </cell>
          <cell r="B146" t="str">
            <v>FED EEOC CONTRACT</v>
          </cell>
          <cell r="C146" t="str">
            <v>Federal Funds</v>
          </cell>
        </row>
        <row r="147">
          <cell r="A147">
            <v>3436</v>
          </cell>
          <cell r="B147" t="str">
            <v>FED LIBRARY GRANT-TITLE I</v>
          </cell>
          <cell r="C147" t="str">
            <v>Federal Funds</v>
          </cell>
        </row>
        <row r="148">
          <cell r="A148">
            <v>3437</v>
          </cell>
          <cell r="B148" t="str">
            <v>FED LIBRARY GRANT-TITLE III</v>
          </cell>
          <cell r="C148" t="str">
            <v>Federal Funds</v>
          </cell>
        </row>
        <row r="149">
          <cell r="A149">
            <v>3438</v>
          </cell>
          <cell r="B149" t="str">
            <v>FED DISABILITY DETERMINATION</v>
          </cell>
          <cell r="C149" t="str">
            <v>Federal Funds</v>
          </cell>
        </row>
        <row r="150">
          <cell r="A150">
            <v>3439</v>
          </cell>
          <cell r="B150" t="str">
            <v>FED SUBSIDIES TO VENDORS</v>
          </cell>
          <cell r="C150" t="str">
            <v>Federal Funds</v>
          </cell>
        </row>
        <row r="151">
          <cell r="A151">
            <v>3440</v>
          </cell>
          <cell r="B151" t="str">
            <v>FED INDEPENDENT LIVING</v>
          </cell>
          <cell r="C151" t="str">
            <v>Federal Funds</v>
          </cell>
        </row>
        <row r="152">
          <cell r="A152">
            <v>3441</v>
          </cell>
          <cell r="B152" t="str">
            <v>FED REHAB TRAINING IN-SERVICE</v>
          </cell>
          <cell r="C152" t="str">
            <v>Federal Funds</v>
          </cell>
        </row>
        <row r="153">
          <cell r="A153">
            <v>3442</v>
          </cell>
          <cell r="B153" t="str">
            <v>FED SECTION 110 GRANT</v>
          </cell>
          <cell r="C153" t="str">
            <v>Federal Funds</v>
          </cell>
        </row>
        <row r="154">
          <cell r="A154">
            <v>3443</v>
          </cell>
          <cell r="B154" t="str">
            <v>FED REHAB CLIENT ASSISTANCE</v>
          </cell>
          <cell r="C154" t="str">
            <v>Federal Funds</v>
          </cell>
        </row>
        <row r="155">
          <cell r="A155">
            <v>3444</v>
          </cell>
          <cell r="B155" t="str">
            <v>FED CYAP BLOCK GRANT</v>
          </cell>
          <cell r="C155" t="str">
            <v>Federal Funds</v>
          </cell>
        </row>
        <row r="156">
          <cell r="A156">
            <v>3445</v>
          </cell>
          <cell r="B156" t="str">
            <v>FED EPA PESTICIDE GRANT</v>
          </cell>
          <cell r="C156" t="str">
            <v>Federal Funds</v>
          </cell>
        </row>
        <row r="157">
          <cell r="A157">
            <v>3446</v>
          </cell>
          <cell r="B157" t="str">
            <v>FED BRUCELLOSIS PROG</v>
          </cell>
          <cell r="C157" t="str">
            <v>Federal Funds</v>
          </cell>
        </row>
        <row r="158">
          <cell r="A158">
            <v>3447</v>
          </cell>
          <cell r="B158" t="str">
            <v>FED USDA EGG SURVEILLANCE</v>
          </cell>
          <cell r="C158" t="str">
            <v>Federal Funds</v>
          </cell>
        </row>
        <row r="159">
          <cell r="A159">
            <v>3448</v>
          </cell>
          <cell r="B159" t="str">
            <v>FED TITLE 18 MEDICARE</v>
          </cell>
          <cell r="C159" t="str">
            <v>Federal Funds</v>
          </cell>
        </row>
        <row r="160">
          <cell r="A160">
            <v>3449</v>
          </cell>
          <cell r="B160" t="str">
            <v>FED TITLE 19 WAIVER</v>
          </cell>
          <cell r="C160" t="str">
            <v>Federal Funds</v>
          </cell>
        </row>
        <row r="161">
          <cell r="A161">
            <v>3450</v>
          </cell>
          <cell r="B161" t="str">
            <v>FED ENGLISH LITERACY GRANT</v>
          </cell>
          <cell r="C161" t="str">
            <v>Federal Funds</v>
          </cell>
        </row>
        <row r="162">
          <cell r="A162">
            <v>3451</v>
          </cell>
          <cell r="B162" t="str">
            <v>FED RSVP ACTION GRANT</v>
          </cell>
          <cell r="C162" t="str">
            <v>Federal Funds</v>
          </cell>
        </row>
        <row r="163">
          <cell r="A163">
            <v>3452</v>
          </cell>
          <cell r="B163" t="str">
            <v>FED GROUND WATER PROTECTION GRANT</v>
          </cell>
          <cell r="C163" t="str">
            <v>Federal Funds</v>
          </cell>
        </row>
        <row r="164">
          <cell r="A164">
            <v>3453</v>
          </cell>
          <cell r="B164" t="str">
            <v>FED WATER QUALITY GRANT</v>
          </cell>
          <cell r="C164" t="str">
            <v>Federal Funds</v>
          </cell>
        </row>
        <row r="165">
          <cell r="A165">
            <v>3454</v>
          </cell>
          <cell r="B165" t="str">
            <v>FED CSA BLOCK GRANT-CURRENT YR</v>
          </cell>
          <cell r="C165" t="str">
            <v>Federal Funds</v>
          </cell>
        </row>
        <row r="166">
          <cell r="A166">
            <v>3455</v>
          </cell>
          <cell r="B166" t="str">
            <v>FED DEPT OF ENERGY GRANT</v>
          </cell>
          <cell r="C166" t="str">
            <v>Federal Funds</v>
          </cell>
        </row>
        <row r="167">
          <cell r="A167">
            <v>3456</v>
          </cell>
          <cell r="B167" t="str">
            <v>FED LIBRARY GRANT TITLE II</v>
          </cell>
          <cell r="C167" t="str">
            <v>Federal Funds</v>
          </cell>
        </row>
        <row r="168">
          <cell r="A168">
            <v>3457</v>
          </cell>
          <cell r="B168" t="str">
            <v>FED TITLE VI LIBRARY LITERACY</v>
          </cell>
          <cell r="C168" t="str">
            <v>Federal Funds</v>
          </cell>
        </row>
        <row r="169">
          <cell r="A169">
            <v>3458</v>
          </cell>
          <cell r="B169" t="str">
            <v>FED TOIYABE NAT'L FOREST REIMB</v>
          </cell>
          <cell r="C169" t="str">
            <v>Federal Funds</v>
          </cell>
        </row>
        <row r="170">
          <cell r="A170">
            <v>3459</v>
          </cell>
          <cell r="B170" t="str">
            <v>FED BOAT AID</v>
          </cell>
          <cell r="C170" t="str">
            <v>Federal Funds</v>
          </cell>
        </row>
        <row r="171">
          <cell r="A171">
            <v>3460</v>
          </cell>
          <cell r="B171" t="str">
            <v>FED CRIME VICTIMS</v>
          </cell>
          <cell r="C171" t="str">
            <v>Federal Funds</v>
          </cell>
        </row>
        <row r="172">
          <cell r="A172">
            <v>3461</v>
          </cell>
          <cell r="B172" t="str">
            <v>FED LOW INCOME ENERGY ASSIST PROG</v>
          </cell>
          <cell r="C172" t="str">
            <v>Federal Funds</v>
          </cell>
        </row>
        <row r="173">
          <cell r="A173">
            <v>3462</v>
          </cell>
          <cell r="B173" t="str">
            <v>FED AIDS GRANT</v>
          </cell>
          <cell r="C173" t="str">
            <v>Federal Funds</v>
          </cell>
        </row>
        <row r="174">
          <cell r="A174">
            <v>3463</v>
          </cell>
          <cell r="B174" t="str">
            <v>FED EARLY CHILDHOOD EDUC GRANT</v>
          </cell>
          <cell r="C174" t="str">
            <v>Federal Funds</v>
          </cell>
        </row>
        <row r="175">
          <cell r="A175">
            <v>3464</v>
          </cell>
          <cell r="B175" t="str">
            <v>FED BLOCK GRANT - PRIOR YEARS</v>
          </cell>
          <cell r="C175" t="str">
            <v>Federal Funds</v>
          </cell>
        </row>
        <row r="176">
          <cell r="A176">
            <v>3465</v>
          </cell>
          <cell r="B176" t="str">
            <v>FED CLEAN WATER ACT GRANT</v>
          </cell>
          <cell r="C176" t="str">
            <v>Federal Funds</v>
          </cell>
        </row>
        <row r="177">
          <cell r="A177">
            <v>3466</v>
          </cell>
          <cell r="B177" t="str">
            <v>FED DEPT OF DEFENSE GRANT</v>
          </cell>
          <cell r="C177" t="str">
            <v>Federal Funds</v>
          </cell>
        </row>
        <row r="178">
          <cell r="A178">
            <v>3467</v>
          </cell>
          <cell r="B178" t="str">
            <v>FED CWS TITLE IVB GRANT</v>
          </cell>
          <cell r="C178" t="str">
            <v>Federal Funds</v>
          </cell>
        </row>
        <row r="179">
          <cell r="A179">
            <v>3468</v>
          </cell>
          <cell r="B179" t="str">
            <v>FED US NAVY-SOA MONITORING</v>
          </cell>
          <cell r="C179" t="str">
            <v>Federal Funds</v>
          </cell>
        </row>
        <row r="180">
          <cell r="A180">
            <v>3469</v>
          </cell>
          <cell r="B180" t="str">
            <v>FED FAMILY VIOLENCE GRANT</v>
          </cell>
          <cell r="C180" t="str">
            <v>Federal Funds</v>
          </cell>
        </row>
        <row r="181">
          <cell r="A181">
            <v>3470</v>
          </cell>
          <cell r="B181" t="str">
            <v>FED HUMBOLDT/TOIYABE NAT'L FOREST REIMB</v>
          </cell>
          <cell r="C181" t="str">
            <v>Federal Funds</v>
          </cell>
        </row>
        <row r="182">
          <cell r="A182">
            <v>3471</v>
          </cell>
          <cell r="B182" t="str">
            <v>FED COMMUNITY YTH ACT BLK GRNT</v>
          </cell>
          <cell r="C182" t="str">
            <v>Federal Funds</v>
          </cell>
        </row>
        <row r="183">
          <cell r="A183">
            <v>3472</v>
          </cell>
          <cell r="B183" t="str">
            <v>FED DATA COLLECTION SYST GRANT</v>
          </cell>
          <cell r="C183" t="str">
            <v>Federal Funds</v>
          </cell>
        </row>
        <row r="184">
          <cell r="A184">
            <v>3473</v>
          </cell>
          <cell r="B184" t="str">
            <v>FED WAITING LIST REDUCT GRANT</v>
          </cell>
          <cell r="C184" t="str">
            <v>Federal Funds</v>
          </cell>
        </row>
        <row r="185">
          <cell r="A185">
            <v>3474</v>
          </cell>
          <cell r="B185" t="str">
            <v>FED TECHNOLOGY RELATED ASSIST</v>
          </cell>
          <cell r="C185" t="str">
            <v>Federal Funds</v>
          </cell>
        </row>
        <row r="186">
          <cell r="A186">
            <v>3475</v>
          </cell>
          <cell r="B186" t="str">
            <v>FED CONSUMER/HOMEMAKER GRANT</v>
          </cell>
          <cell r="C186" t="str">
            <v>Federal Funds</v>
          </cell>
        </row>
        <row r="187">
          <cell r="A187">
            <v>3476</v>
          </cell>
          <cell r="B187" t="str">
            <v>FED COMMUNITY BASED ORG GRANT</v>
          </cell>
          <cell r="C187" t="str">
            <v>Federal Funds</v>
          </cell>
        </row>
        <row r="188">
          <cell r="A188">
            <v>3477</v>
          </cell>
          <cell r="B188" t="str">
            <v>FED COMMODITY/CASH GRANTS</v>
          </cell>
          <cell r="C188" t="str">
            <v>Federal Funds</v>
          </cell>
        </row>
        <row r="189">
          <cell r="A189">
            <v>3478</v>
          </cell>
          <cell r="B189" t="str">
            <v>FED SCHOOL BREAKFAST PROGRAM</v>
          </cell>
          <cell r="C189" t="str">
            <v>Federal Funds</v>
          </cell>
        </row>
        <row r="190">
          <cell r="A190">
            <v>3479</v>
          </cell>
          <cell r="B190" t="str">
            <v>FED SPECIAL MILK PROGRAM</v>
          </cell>
          <cell r="C190" t="str">
            <v>Federal Funds</v>
          </cell>
        </row>
        <row r="191">
          <cell r="A191">
            <v>3480</v>
          </cell>
          <cell r="B191" t="str">
            <v>FED CHILD/ADULT CARE PROGRAM</v>
          </cell>
          <cell r="C191" t="str">
            <v>Federal Funds</v>
          </cell>
        </row>
        <row r="192">
          <cell r="A192">
            <v>3481</v>
          </cell>
          <cell r="B192" t="str">
            <v>FED DISADVANTAGED YOUTH GRANT</v>
          </cell>
          <cell r="C192" t="str">
            <v>Federal Funds</v>
          </cell>
        </row>
        <row r="193">
          <cell r="A193">
            <v>3482</v>
          </cell>
          <cell r="B193" t="str">
            <v>FED MIGRANT AID GRANT</v>
          </cell>
          <cell r="C193" t="str">
            <v>Federal Funds</v>
          </cell>
        </row>
        <row r="194">
          <cell r="A194">
            <v>3483</v>
          </cell>
          <cell r="B194" t="str">
            <v>FED NEG &amp; DELINQ CHILD GRANT</v>
          </cell>
          <cell r="C194" t="str">
            <v>Federal Funds</v>
          </cell>
        </row>
        <row r="195">
          <cell r="A195">
            <v>3484</v>
          </cell>
          <cell r="B195" t="str">
            <v>FED PROGRAM IMPROVEMENTS GRANT</v>
          </cell>
          <cell r="C195" t="str">
            <v>Federal Funds</v>
          </cell>
        </row>
        <row r="196">
          <cell r="A196">
            <v>3485</v>
          </cell>
          <cell r="B196" t="str">
            <v>FED MENTAL HEALTH BLOCK GRANT</v>
          </cell>
          <cell r="C196" t="str">
            <v>Federal Funds</v>
          </cell>
        </row>
        <row r="197">
          <cell r="A197">
            <v>3486</v>
          </cell>
          <cell r="B197" t="str">
            <v>CMHS BLOCK GRANT</v>
          </cell>
          <cell r="C197" t="str">
            <v>Federal Funds</v>
          </cell>
        </row>
        <row r="198">
          <cell r="A198">
            <v>3500</v>
          </cell>
          <cell r="B198" t="str">
            <v>FEDERAL RECEIPTS</v>
          </cell>
          <cell r="C198" t="str">
            <v>Federal Funds</v>
          </cell>
        </row>
        <row r="199">
          <cell r="A199">
            <v>3501</v>
          </cell>
          <cell r="B199" t="str">
            <v>FEDERAL RECEIPTS-A</v>
          </cell>
          <cell r="C199" t="str">
            <v>Federal Funds</v>
          </cell>
        </row>
        <row r="200">
          <cell r="A200">
            <v>3502</v>
          </cell>
          <cell r="B200" t="str">
            <v>FEDERAL RECEIPTS-B</v>
          </cell>
          <cell r="C200" t="str">
            <v>Federal Funds</v>
          </cell>
        </row>
        <row r="201">
          <cell r="A201">
            <v>3503</v>
          </cell>
          <cell r="B201" t="str">
            <v>FEDERAL RECEIPTS-C</v>
          </cell>
          <cell r="C201" t="str">
            <v>Federal Funds</v>
          </cell>
        </row>
        <row r="202">
          <cell r="A202">
            <v>3504</v>
          </cell>
          <cell r="B202" t="str">
            <v>FEDERAL RECEIPTS-D</v>
          </cell>
          <cell r="C202" t="str">
            <v>Federal Funds</v>
          </cell>
        </row>
        <row r="203">
          <cell r="A203">
            <v>3505</v>
          </cell>
          <cell r="B203" t="str">
            <v>FEDERAL RECEIPTS-E</v>
          </cell>
          <cell r="C203" t="str">
            <v>Federal Funds</v>
          </cell>
        </row>
        <row r="204">
          <cell r="A204">
            <v>3506</v>
          </cell>
          <cell r="B204" t="str">
            <v>FEDERAL RECEIPTS-F</v>
          </cell>
          <cell r="C204" t="str">
            <v>Federal Funds</v>
          </cell>
        </row>
        <row r="205">
          <cell r="A205">
            <v>3507</v>
          </cell>
          <cell r="B205" t="str">
            <v>FEDERAL RECEIPTS-G</v>
          </cell>
          <cell r="C205" t="str">
            <v>Federal Funds</v>
          </cell>
        </row>
        <row r="206">
          <cell r="A206">
            <v>3508</v>
          </cell>
          <cell r="B206" t="str">
            <v>FEDERAL RECEIPTS-H</v>
          </cell>
          <cell r="C206" t="str">
            <v>Federal Funds</v>
          </cell>
        </row>
        <row r="207">
          <cell r="A207">
            <v>3509</v>
          </cell>
          <cell r="B207" t="str">
            <v>FEDERAL RECEIPTS-I</v>
          </cell>
          <cell r="C207" t="str">
            <v>Federal Funds</v>
          </cell>
        </row>
        <row r="208">
          <cell r="A208">
            <v>3510</v>
          </cell>
          <cell r="B208" t="str">
            <v>FED MATERNL CHILD HEALTH GRANT</v>
          </cell>
          <cell r="C208" t="str">
            <v>Federal Funds</v>
          </cell>
        </row>
        <row r="209">
          <cell r="A209">
            <v>3511</v>
          </cell>
          <cell r="B209" t="str">
            <v>FED TITLE XIX RECEIPTS</v>
          </cell>
          <cell r="C209" t="str">
            <v>Federal Funds</v>
          </cell>
        </row>
        <row r="210">
          <cell r="A210">
            <v>3512</v>
          </cell>
          <cell r="B210" t="str">
            <v>FED INDIAN FAM FEEDING PROG</v>
          </cell>
          <cell r="C210" t="str">
            <v>Federal Funds</v>
          </cell>
        </row>
        <row r="211">
          <cell r="A211">
            <v>3513</v>
          </cell>
          <cell r="B211" t="str">
            <v>FED TRANSITION REFUGEE GRANT</v>
          </cell>
          <cell r="C211" t="str">
            <v>Federal Funds</v>
          </cell>
        </row>
        <row r="212">
          <cell r="A212">
            <v>3514</v>
          </cell>
          <cell r="B212" t="str">
            <v>FED RE-INSURANCE RECEIPTS</v>
          </cell>
          <cell r="C212" t="str">
            <v>Federal Funds</v>
          </cell>
        </row>
        <row r="213">
          <cell r="A213">
            <v>3515</v>
          </cell>
          <cell r="B213" t="str">
            <v>FED DIFFUSION NETWORK GRANT</v>
          </cell>
          <cell r="C213" t="str">
            <v>Federal Funds</v>
          </cell>
        </row>
        <row r="214">
          <cell r="A214">
            <v>3516</v>
          </cell>
          <cell r="B214" t="str">
            <v>FED VOCATIONAL EDUC RECEIPTS</v>
          </cell>
          <cell r="C214" t="str">
            <v>Federal Funds</v>
          </cell>
        </row>
        <row r="215">
          <cell r="A215">
            <v>3517</v>
          </cell>
          <cell r="B215" t="str">
            <v>FED EHA TEACH TRAIN HANDICAP C</v>
          </cell>
          <cell r="C215" t="str">
            <v>Federal Funds</v>
          </cell>
        </row>
        <row r="216">
          <cell r="A216">
            <v>3518</v>
          </cell>
          <cell r="B216" t="str">
            <v>FED ADULT BASIC ED GRANT</v>
          </cell>
          <cell r="C216" t="str">
            <v>Federal Funds</v>
          </cell>
        </row>
        <row r="217">
          <cell r="A217">
            <v>3519</v>
          </cell>
          <cell r="B217" t="str">
            <v>FED EICA CHAPTER I GRANT</v>
          </cell>
          <cell r="C217" t="str">
            <v>Federal Funds</v>
          </cell>
        </row>
        <row r="218">
          <cell r="A218">
            <v>3520</v>
          </cell>
          <cell r="B218" t="str">
            <v>FED EICA CHAPTER 2 GRANT</v>
          </cell>
          <cell r="C218" t="str">
            <v>Federal Funds</v>
          </cell>
        </row>
        <row r="219">
          <cell r="A219">
            <v>3521</v>
          </cell>
          <cell r="B219" t="str">
            <v>FED STUDENT INCENTIVE GRANT</v>
          </cell>
          <cell r="C219" t="str">
            <v>Federal Funds</v>
          </cell>
        </row>
        <row r="220">
          <cell r="A220">
            <v>3522</v>
          </cell>
          <cell r="B220" t="str">
            <v>FED TITLE III-C NUTRITION GRANT</v>
          </cell>
          <cell r="C220" t="str">
            <v>Federal Funds</v>
          </cell>
        </row>
        <row r="221">
          <cell r="A221">
            <v>3523</v>
          </cell>
          <cell r="B221" t="str">
            <v>FED EHA TITLE VI B GRANT</v>
          </cell>
          <cell r="C221" t="str">
            <v>Federal Funds</v>
          </cell>
        </row>
        <row r="222">
          <cell r="A222">
            <v>3524</v>
          </cell>
          <cell r="B222" t="str">
            <v>FED SCHOOL LUNCH PROGRAM</v>
          </cell>
          <cell r="C222" t="str">
            <v>Federal Funds</v>
          </cell>
        </row>
        <row r="223">
          <cell r="A223">
            <v>3525</v>
          </cell>
          <cell r="B223" t="str">
            <v>FED NAT'L COOP STATS SYS</v>
          </cell>
          <cell r="C223" t="str">
            <v>Federal Funds</v>
          </cell>
        </row>
        <row r="224">
          <cell r="A224">
            <v>3526</v>
          </cell>
          <cell r="B224" t="str">
            <v>FED GRANT NAEP</v>
          </cell>
          <cell r="C224" t="str">
            <v>Federal Funds</v>
          </cell>
        </row>
        <row r="225">
          <cell r="A225">
            <v>3527</v>
          </cell>
          <cell r="B225" t="str">
            <v>FED COMPREHENSIVE CARE GRANT</v>
          </cell>
          <cell r="C225" t="str">
            <v>Federal Funds</v>
          </cell>
        </row>
        <row r="226">
          <cell r="A226">
            <v>3528</v>
          </cell>
          <cell r="B226" t="str">
            <v>FED SUMMER FOOD SERVICE</v>
          </cell>
          <cell r="C226" t="str">
            <v>Federal Funds</v>
          </cell>
        </row>
        <row r="227">
          <cell r="A227">
            <v>3529</v>
          </cell>
          <cell r="B227" t="str">
            <v>FED NUTRITION EDUCATION PROG</v>
          </cell>
          <cell r="C227" t="str">
            <v>Federal Funds</v>
          </cell>
        </row>
        <row r="228">
          <cell r="A228">
            <v>3530</v>
          </cell>
          <cell r="B228" t="str">
            <v>FED INDOCHINESE REFUGEE PROG</v>
          </cell>
          <cell r="C228" t="str">
            <v>Federal Funds</v>
          </cell>
        </row>
        <row r="229">
          <cell r="A229">
            <v>3531</v>
          </cell>
          <cell r="B229" t="str">
            <v>FED USDA FOOD STAMP PROG</v>
          </cell>
          <cell r="C229" t="str">
            <v>Federal Funds</v>
          </cell>
        </row>
        <row r="230">
          <cell r="A230">
            <v>3532</v>
          </cell>
          <cell r="B230" t="str">
            <v>FED USDA FOOD STAMP INFO PLAN</v>
          </cell>
          <cell r="C230" t="str">
            <v>Federal Funds</v>
          </cell>
        </row>
        <row r="231">
          <cell r="A231">
            <v>3533</v>
          </cell>
          <cell r="B231" t="str">
            <v>FED CHILD SUPPORT PROGRAM</v>
          </cell>
          <cell r="C231" t="str">
            <v>Federal Funds</v>
          </cell>
        </row>
        <row r="232">
          <cell r="A232">
            <v>3534</v>
          </cell>
          <cell r="B232" t="str">
            <v>FED USDA FOOD STAMP NUTRITION</v>
          </cell>
          <cell r="C232" t="str">
            <v>Federal Funds</v>
          </cell>
        </row>
        <row r="233">
          <cell r="A233">
            <v>3535</v>
          </cell>
          <cell r="B233" t="str">
            <v>FED PUBLIC ASSISTANCE</v>
          </cell>
          <cell r="C233" t="str">
            <v>Federal Funds</v>
          </cell>
        </row>
        <row r="234">
          <cell r="A234">
            <v>3536</v>
          </cell>
          <cell r="B234" t="str">
            <v>FED MINERAL LEASING ACT REV</v>
          </cell>
          <cell r="C234" t="str">
            <v>Federal Funds</v>
          </cell>
        </row>
        <row r="235">
          <cell r="A235">
            <v>3537</v>
          </cell>
          <cell r="B235" t="str">
            <v>FED SHARE, HEALTH SERVICE COST</v>
          </cell>
          <cell r="C235" t="str">
            <v>Federal Funds</v>
          </cell>
        </row>
        <row r="236">
          <cell r="A236">
            <v>3538</v>
          </cell>
          <cell r="B236" t="str">
            <v>FED INCENTIVE REVENUE</v>
          </cell>
          <cell r="C236" t="str">
            <v>Federal Funds</v>
          </cell>
        </row>
        <row r="237">
          <cell r="A237">
            <v>3539</v>
          </cell>
          <cell r="B237" t="str">
            <v>FED RURAL COMM FIRE PROTECTION</v>
          </cell>
          <cell r="C237" t="str">
            <v>Federal Funds</v>
          </cell>
        </row>
        <row r="238">
          <cell r="A238">
            <v>3540</v>
          </cell>
          <cell r="B238" t="str">
            <v>FED ADMIN COST ALLOWANCE</v>
          </cell>
          <cell r="C238" t="str">
            <v>Federal Funds</v>
          </cell>
        </row>
        <row r="239">
          <cell r="A239">
            <v>3541</v>
          </cell>
          <cell r="B239" t="str">
            <v>FED ADMIN COST ALLOWANCE-A</v>
          </cell>
          <cell r="C239" t="str">
            <v>Federal Funds</v>
          </cell>
        </row>
        <row r="240">
          <cell r="A240">
            <v>3542</v>
          </cell>
          <cell r="B240" t="str">
            <v>FED ADMIN COST ALLOWANCE-B</v>
          </cell>
          <cell r="C240" t="str">
            <v>Federal Funds</v>
          </cell>
        </row>
        <row r="241">
          <cell r="A241">
            <v>3543</v>
          </cell>
          <cell r="B241" t="str">
            <v>FED SCHOOL LUNCH PROGRAM</v>
          </cell>
          <cell r="C241" t="str">
            <v>Federal Funds</v>
          </cell>
        </row>
        <row r="242">
          <cell r="A242">
            <v>3544</v>
          </cell>
          <cell r="B242" t="str">
            <v>FED ADMIN COST ALLOWANCE-D</v>
          </cell>
          <cell r="C242" t="str">
            <v>Federal Funds</v>
          </cell>
        </row>
        <row r="243">
          <cell r="A243">
            <v>3545</v>
          </cell>
          <cell r="B243" t="str">
            <v>FED FOREST PEST MANAGEMENT</v>
          </cell>
          <cell r="C243" t="str">
            <v>Federal Funds</v>
          </cell>
        </row>
        <row r="244">
          <cell r="A244">
            <v>3546</v>
          </cell>
          <cell r="B244" t="str">
            <v>FED FOREST RESOURCE MGMT</v>
          </cell>
          <cell r="C244" t="str">
            <v>Federal Funds</v>
          </cell>
        </row>
        <row r="245">
          <cell r="A245">
            <v>3547</v>
          </cell>
          <cell r="B245" t="str">
            <v>FED RURAL PREVENTION &amp; CONTROL</v>
          </cell>
          <cell r="C245" t="str">
            <v>Federal Funds</v>
          </cell>
        </row>
        <row r="246">
          <cell r="A246">
            <v>3548</v>
          </cell>
          <cell r="B246" t="str">
            <v>FED HIST PRESERVATION GRANT</v>
          </cell>
          <cell r="C246" t="str">
            <v>Federal Funds</v>
          </cell>
        </row>
        <row r="247">
          <cell r="A247">
            <v>3549</v>
          </cell>
          <cell r="B247" t="str">
            <v>FED AIR POLLUTION CONTROL GRANT</v>
          </cell>
          <cell r="C247" t="str">
            <v>Federal Funds</v>
          </cell>
        </row>
        <row r="248">
          <cell r="A248">
            <v>3550</v>
          </cell>
          <cell r="B248" t="str">
            <v>FED SURVEY AND PLANNING GRANT</v>
          </cell>
          <cell r="C248" t="str">
            <v>Federal Funds</v>
          </cell>
        </row>
        <row r="249">
          <cell r="A249">
            <v>3551</v>
          </cell>
          <cell r="B249" t="str">
            <v>FED MATCHING FUNDS</v>
          </cell>
          <cell r="C249" t="str">
            <v>Federal Funds</v>
          </cell>
        </row>
        <row r="250">
          <cell r="A250">
            <v>3552</v>
          </cell>
          <cell r="B250" t="str">
            <v>FED FORFEITURES</v>
          </cell>
          <cell r="C250" t="str">
            <v>Federal Funds</v>
          </cell>
        </row>
        <row r="251">
          <cell r="A251">
            <v>3553</v>
          </cell>
          <cell r="B251" t="str">
            <v>FED 604(b) GRANT</v>
          </cell>
          <cell r="C251" t="str">
            <v>Federal Funds</v>
          </cell>
        </row>
        <row r="252">
          <cell r="A252">
            <v>3554</v>
          </cell>
          <cell r="B252" t="str">
            <v>FED US PUBLIC HEALTH SVC PLAN</v>
          </cell>
          <cell r="C252" t="str">
            <v>Federal Funds</v>
          </cell>
        </row>
        <row r="253">
          <cell r="A253">
            <v>3555</v>
          </cell>
          <cell r="B253" t="str">
            <v>FED HEALTH STATS GRANT</v>
          </cell>
          <cell r="C253" t="str">
            <v>Federal Funds</v>
          </cell>
        </row>
        <row r="254">
          <cell r="A254">
            <v>3556</v>
          </cell>
          <cell r="B254" t="str">
            <v>FED PREV HEALTH SVC GRANT</v>
          </cell>
          <cell r="C254" t="str">
            <v>Federal Funds</v>
          </cell>
        </row>
        <row r="255">
          <cell r="A255">
            <v>3557</v>
          </cell>
          <cell r="B255" t="str">
            <v>FED SOCIAL SERVICES GRANT</v>
          </cell>
          <cell r="C255" t="str">
            <v>Federal Funds</v>
          </cell>
        </row>
        <row r="256">
          <cell r="A256">
            <v>3558</v>
          </cell>
          <cell r="B256" t="str">
            <v>FED TRAINING GRANT</v>
          </cell>
          <cell r="C256" t="str">
            <v>Federal Funds</v>
          </cell>
        </row>
        <row r="257">
          <cell r="A257">
            <v>3559</v>
          </cell>
          <cell r="B257" t="str">
            <v>FED SAFE DRINKING WATER GRANT</v>
          </cell>
          <cell r="C257" t="str">
            <v>Federal Funds</v>
          </cell>
        </row>
        <row r="258">
          <cell r="A258">
            <v>3560</v>
          </cell>
          <cell r="B258" t="str">
            <v>FEDERAL ADC PROGRAM</v>
          </cell>
          <cell r="C258" t="str">
            <v>Federal Funds</v>
          </cell>
        </row>
        <row r="259">
          <cell r="A259">
            <v>3561</v>
          </cell>
          <cell r="B259" t="str">
            <v>FED AIDS SURVEILLANCE GRANT</v>
          </cell>
          <cell r="C259" t="str">
            <v>Federal Funds</v>
          </cell>
        </row>
        <row r="260">
          <cell r="A260">
            <v>3562</v>
          </cell>
          <cell r="B260" t="str">
            <v>FED CHILD WELFARE SERVICES</v>
          </cell>
          <cell r="C260" t="str">
            <v>Federal Funds</v>
          </cell>
        </row>
        <row r="261">
          <cell r="A261">
            <v>3563</v>
          </cell>
          <cell r="B261" t="str">
            <v>FED PREVENTION &amp; EDUC GRANT</v>
          </cell>
          <cell r="C261" t="str">
            <v>Federal Funds</v>
          </cell>
        </row>
        <row r="262">
          <cell r="A262">
            <v>3564</v>
          </cell>
          <cell r="B262" t="str">
            <v>FED MEDICARE CERT GRANT</v>
          </cell>
          <cell r="C262" t="str">
            <v>Federal Funds</v>
          </cell>
        </row>
        <row r="263">
          <cell r="A263">
            <v>3565</v>
          </cell>
          <cell r="B263" t="str">
            <v>FED FAM PLAN PROG GRANT</v>
          </cell>
          <cell r="C263" t="str">
            <v>Federal Funds</v>
          </cell>
        </row>
        <row r="264">
          <cell r="A264">
            <v>3566</v>
          </cell>
          <cell r="B264" t="str">
            <v>FED EPA WATER POLLUTION GRANT</v>
          </cell>
          <cell r="C264" t="str">
            <v>Federal Funds</v>
          </cell>
        </row>
        <row r="265">
          <cell r="A265">
            <v>3567</v>
          </cell>
          <cell r="B265" t="str">
            <v>FED TANF PROGRAM</v>
          </cell>
          <cell r="C265" t="str">
            <v>Federal Funds</v>
          </cell>
        </row>
        <row r="266">
          <cell r="A266">
            <v>3568</v>
          </cell>
          <cell r="B266" t="str">
            <v>FED IMMUNIZATION PROG</v>
          </cell>
          <cell r="C266" t="str">
            <v>Federal Funds</v>
          </cell>
        </row>
        <row r="267">
          <cell r="A267">
            <v>3569</v>
          </cell>
          <cell r="B267" t="str">
            <v>FED USDA WIC PROGRAM</v>
          </cell>
          <cell r="C267" t="str">
            <v>Federal Funds</v>
          </cell>
        </row>
        <row r="268">
          <cell r="A268">
            <v>3570</v>
          </cell>
          <cell r="B268" t="str">
            <v>FED V D GRANT</v>
          </cell>
          <cell r="C268" t="str">
            <v>Federal Funds</v>
          </cell>
        </row>
        <row r="269">
          <cell r="A269">
            <v>3571</v>
          </cell>
          <cell r="B269" t="str">
            <v>FED CSA BLOCK GRANT</v>
          </cell>
          <cell r="C269" t="str">
            <v>Federal Funds</v>
          </cell>
        </row>
        <row r="270">
          <cell r="A270">
            <v>3572</v>
          </cell>
          <cell r="B270" t="str">
            <v>FED HUD TRAINING GRANT</v>
          </cell>
          <cell r="C270" t="str">
            <v>Federal Funds</v>
          </cell>
        </row>
        <row r="271">
          <cell r="A271">
            <v>3573</v>
          </cell>
          <cell r="B271" t="str">
            <v>FED CAP IMPROVEMENTS GRANT</v>
          </cell>
          <cell r="C271" t="str">
            <v>Federal Funds</v>
          </cell>
        </row>
        <row r="272">
          <cell r="A272">
            <v>3574</v>
          </cell>
          <cell r="B272" t="str">
            <v>FED REIMBURSEMENT</v>
          </cell>
          <cell r="C272" t="str">
            <v>Federal Funds</v>
          </cell>
        </row>
        <row r="273">
          <cell r="A273">
            <v>3575</v>
          </cell>
          <cell r="B273" t="str">
            <v>FED JTPA GRANT</v>
          </cell>
          <cell r="C273" t="str">
            <v>Federal Funds</v>
          </cell>
        </row>
        <row r="274">
          <cell r="A274">
            <v>3576</v>
          </cell>
          <cell r="B274" t="str">
            <v>FED FAMILY ANTI-DRUG PROJECT</v>
          </cell>
          <cell r="C274" t="str">
            <v>Federal Funds</v>
          </cell>
        </row>
        <row r="275">
          <cell r="A275">
            <v>3577</v>
          </cell>
          <cell r="B275" t="str">
            <v>FED ICC. INFO COORD GRANT</v>
          </cell>
          <cell r="C275" t="str">
            <v>Federal Funds</v>
          </cell>
        </row>
        <row r="276">
          <cell r="A276">
            <v>3578</v>
          </cell>
          <cell r="B276" t="str">
            <v>FED BLM GRANT</v>
          </cell>
          <cell r="C276" t="str">
            <v>Federal Funds</v>
          </cell>
        </row>
        <row r="277">
          <cell r="A277">
            <v>3579</v>
          </cell>
          <cell r="B277" t="str">
            <v>FED NATIONAL WEATHER SVC GRANT</v>
          </cell>
          <cell r="C277" t="str">
            <v>Federal Funds</v>
          </cell>
        </row>
        <row r="278">
          <cell r="A278">
            <v>3580</v>
          </cell>
          <cell r="B278" t="str">
            <v>FEDERAL GRANT</v>
          </cell>
          <cell r="C278" t="str">
            <v>Federal Funds</v>
          </cell>
        </row>
        <row r="279">
          <cell r="A279">
            <v>3581</v>
          </cell>
          <cell r="B279" t="str">
            <v>FEDERAL GRANT-A</v>
          </cell>
          <cell r="C279" t="str">
            <v>Federal Funds</v>
          </cell>
        </row>
        <row r="280">
          <cell r="A280">
            <v>3582</v>
          </cell>
          <cell r="B280" t="str">
            <v>FEDERAL GRANT-B</v>
          </cell>
          <cell r="C280" t="str">
            <v>Federal Funds</v>
          </cell>
        </row>
        <row r="281">
          <cell r="A281">
            <v>3583</v>
          </cell>
          <cell r="B281" t="str">
            <v>FEDERAL GRANT-C</v>
          </cell>
          <cell r="C281" t="str">
            <v>Federal Funds</v>
          </cell>
        </row>
        <row r="282">
          <cell r="A282">
            <v>3584</v>
          </cell>
          <cell r="B282" t="str">
            <v>FEDERAL GRANT-D</v>
          </cell>
          <cell r="C282" t="str">
            <v>Federal Funds</v>
          </cell>
        </row>
        <row r="283">
          <cell r="A283">
            <v>3585</v>
          </cell>
          <cell r="B283" t="str">
            <v>FEDERAL GRANT-E</v>
          </cell>
          <cell r="C283" t="str">
            <v>Federal Funds</v>
          </cell>
        </row>
        <row r="284">
          <cell r="A284">
            <v>3586</v>
          </cell>
          <cell r="B284" t="str">
            <v>FEDERAL GRANT-F</v>
          </cell>
          <cell r="C284" t="str">
            <v>Federal Funds</v>
          </cell>
        </row>
        <row r="285">
          <cell r="A285">
            <v>3587</v>
          </cell>
          <cell r="B285" t="str">
            <v>FEDERAL GRANT-G</v>
          </cell>
          <cell r="C285" t="str">
            <v>Federal Funds</v>
          </cell>
        </row>
        <row r="286">
          <cell r="A286">
            <v>3588</v>
          </cell>
          <cell r="B286" t="str">
            <v>FEDERAL GRANT-H</v>
          </cell>
          <cell r="C286" t="str">
            <v>Federal Funds</v>
          </cell>
        </row>
        <row r="287">
          <cell r="A287">
            <v>3589</v>
          </cell>
          <cell r="B287" t="str">
            <v>FEDERAL GRANT-I</v>
          </cell>
          <cell r="C287" t="str">
            <v>Federal Funds</v>
          </cell>
        </row>
        <row r="288">
          <cell r="A288">
            <v>3590</v>
          </cell>
          <cell r="B288" t="str">
            <v>FEDERAL ADMIN AND TRAINING</v>
          </cell>
          <cell r="C288" t="str">
            <v>Federal Funds</v>
          </cell>
        </row>
        <row r="289">
          <cell r="A289">
            <v>3591</v>
          </cell>
          <cell r="B289" t="str">
            <v>FED PREDISASTER MITIGATION</v>
          </cell>
          <cell r="C289" t="str">
            <v>Federal Funds</v>
          </cell>
        </row>
        <row r="290">
          <cell r="A290">
            <v>3592</v>
          </cell>
          <cell r="B290" t="str">
            <v>FED ALCOHOL AND DRUG ABUSE</v>
          </cell>
          <cell r="C290" t="str">
            <v>Federal Funds</v>
          </cell>
        </row>
        <row r="291">
          <cell r="A291">
            <v>3593</v>
          </cell>
          <cell r="B291" t="str">
            <v>CARA LITE GRANT</v>
          </cell>
          <cell r="C291" t="str">
            <v>Federal Funds</v>
          </cell>
        </row>
        <row r="292">
          <cell r="A292">
            <v>3594</v>
          </cell>
          <cell r="B292" t="str">
            <v>FED SUPPORTED EMPLOYMENT</v>
          </cell>
          <cell r="C292" t="str">
            <v>Federal Funds</v>
          </cell>
        </row>
        <row r="293">
          <cell r="A293">
            <v>3595</v>
          </cell>
          <cell r="B293" t="str">
            <v>FED PITTMAN ROBERTSON AID</v>
          </cell>
          <cell r="C293" t="str">
            <v>Federal Funds</v>
          </cell>
        </row>
        <row r="294">
          <cell r="A294">
            <v>3596</v>
          </cell>
          <cell r="B294" t="str">
            <v>FED HUNTER SAFETY AID</v>
          </cell>
          <cell r="C294" t="str">
            <v>Federal Funds</v>
          </cell>
        </row>
        <row r="295">
          <cell r="A295">
            <v>3597</v>
          </cell>
          <cell r="B295" t="str">
            <v>FED DINGELL JOHNSON AID</v>
          </cell>
          <cell r="C295" t="str">
            <v>Federal Funds</v>
          </cell>
        </row>
        <row r="296">
          <cell r="A296">
            <v>3598</v>
          </cell>
          <cell r="B296" t="str">
            <v>FED HARDWARE GRANT</v>
          </cell>
          <cell r="C296" t="str">
            <v>Federal Funds</v>
          </cell>
        </row>
        <row r="297">
          <cell r="A297">
            <v>3599</v>
          </cell>
          <cell r="B297" t="str">
            <v>FED ARTISTS IN SCHOOL GRANT</v>
          </cell>
          <cell r="C297" t="str">
            <v>Federal Funds</v>
          </cell>
        </row>
        <row r="298">
          <cell r="A298">
            <v>3600</v>
          </cell>
          <cell r="B298" t="str">
            <v>FED BASIC ARTS GRANT</v>
          </cell>
          <cell r="C298" t="str">
            <v>Federal Funds</v>
          </cell>
        </row>
        <row r="299">
          <cell r="A299">
            <v>3601</v>
          </cell>
          <cell r="B299" t="str">
            <v>LICENSES AND FEES</v>
          </cell>
          <cell r="C299" t="str">
            <v>Other Funds</v>
          </cell>
        </row>
        <row r="300">
          <cell r="A300">
            <v>3602</v>
          </cell>
          <cell r="B300" t="str">
            <v>PEST CONTROL OPERATOR LICENSE</v>
          </cell>
          <cell r="C300" t="str">
            <v>Other Funds</v>
          </cell>
        </row>
        <row r="301">
          <cell r="A301">
            <v>3603</v>
          </cell>
          <cell r="B301" t="str">
            <v>CHECK CASHING/DEF DEPOSIT REGIS</v>
          </cell>
          <cell r="C301" t="str">
            <v>Other Funds</v>
          </cell>
        </row>
        <row r="302">
          <cell r="A302">
            <v>3604</v>
          </cell>
          <cell r="B302" t="str">
            <v>ANNUAL LICENSE</v>
          </cell>
          <cell r="C302" t="str">
            <v>Other Funds</v>
          </cell>
        </row>
        <row r="303">
          <cell r="A303">
            <v>3605</v>
          </cell>
          <cell r="B303" t="str">
            <v>RADIOACTIVE MATERIAL LICENSE</v>
          </cell>
          <cell r="C303" t="str">
            <v>Other Funds</v>
          </cell>
        </row>
        <row r="304">
          <cell r="A304">
            <v>3606</v>
          </cell>
          <cell r="B304" t="str">
            <v>DEVELOPMENT CORP. LICENSES</v>
          </cell>
          <cell r="C304" t="str">
            <v>Other Funds</v>
          </cell>
        </row>
        <row r="305">
          <cell r="A305">
            <v>3607</v>
          </cell>
          <cell r="B305" t="str">
            <v>TAXICAB LICENSES</v>
          </cell>
          <cell r="C305" t="str">
            <v>Other Funds</v>
          </cell>
        </row>
        <row r="306">
          <cell r="A306">
            <v>3608</v>
          </cell>
          <cell r="B306" t="str">
            <v>TOW TRUCK LICENSES</v>
          </cell>
          <cell r="C306" t="str">
            <v>Other Funds</v>
          </cell>
        </row>
        <row r="307">
          <cell r="A307">
            <v>3609</v>
          </cell>
          <cell r="B307" t="str">
            <v>DRIVERS LICENSES</v>
          </cell>
          <cell r="C307" t="str">
            <v>Other Funds</v>
          </cell>
        </row>
        <row r="308">
          <cell r="A308">
            <v>3610</v>
          </cell>
          <cell r="B308" t="str">
            <v>CERTIFICATES</v>
          </cell>
          <cell r="C308" t="str">
            <v>Other Funds</v>
          </cell>
        </row>
        <row r="309">
          <cell r="A309">
            <v>3611</v>
          </cell>
          <cell r="B309" t="str">
            <v>CHILD CARE FACILITY LICENSES</v>
          </cell>
          <cell r="C309" t="str">
            <v>Other Funds</v>
          </cell>
        </row>
        <row r="310">
          <cell r="A310">
            <v>3612</v>
          </cell>
          <cell r="B310" t="str">
            <v>DEALERS LICENSES</v>
          </cell>
          <cell r="C310" t="str">
            <v>Other Funds</v>
          </cell>
        </row>
        <row r="311">
          <cell r="A311">
            <v>3613</v>
          </cell>
          <cell r="B311" t="str">
            <v>PUBLIC AUCTION LICENSES/PERMITS</v>
          </cell>
          <cell r="C311" t="str">
            <v>Other Funds</v>
          </cell>
        </row>
        <row r="312">
          <cell r="A312">
            <v>3614</v>
          </cell>
          <cell r="B312" t="str">
            <v>NURSERY LICENSES</v>
          </cell>
          <cell r="C312" t="str">
            <v>Other Funds</v>
          </cell>
        </row>
        <row r="313">
          <cell r="A313">
            <v>3616</v>
          </cell>
          <cell r="B313" t="str">
            <v>PUBLIC WEIGHMASTER LICENSES</v>
          </cell>
          <cell r="C313" t="str">
            <v>Other Funds</v>
          </cell>
        </row>
        <row r="314">
          <cell r="A314">
            <v>3649</v>
          </cell>
          <cell r="B314" t="str">
            <v>FED FAMILY VIOLENCE GRANT</v>
          </cell>
          <cell r="C314" t="str">
            <v>Federal Funds</v>
          </cell>
        </row>
        <row r="315">
          <cell r="A315">
            <v>3650</v>
          </cell>
          <cell r="B315" t="str">
            <v>XMAS TREE PERMITS</v>
          </cell>
          <cell r="C315" t="str">
            <v>Other Funds</v>
          </cell>
        </row>
        <row r="316">
          <cell r="A316">
            <v>3651</v>
          </cell>
          <cell r="B316" t="str">
            <v>DESERT PLANT PERMITS</v>
          </cell>
          <cell r="C316" t="str">
            <v>Other Funds</v>
          </cell>
        </row>
        <row r="317">
          <cell r="A317">
            <v>3652</v>
          </cell>
          <cell r="B317" t="str">
            <v>WATER PERMITS</v>
          </cell>
          <cell r="C317" t="str">
            <v>Other Funds</v>
          </cell>
        </row>
        <row r="318">
          <cell r="A318">
            <v>3653</v>
          </cell>
          <cell r="B318" t="str">
            <v>DUCK STAMPS</v>
          </cell>
          <cell r="C318" t="str">
            <v>Other Funds</v>
          </cell>
        </row>
        <row r="319">
          <cell r="A319">
            <v>3654</v>
          </cell>
          <cell r="B319" t="str">
            <v>OIL AND GAS PERMITS AND FEES</v>
          </cell>
          <cell r="C319" t="str">
            <v>Other Funds</v>
          </cell>
        </row>
        <row r="320">
          <cell r="A320">
            <v>3655</v>
          </cell>
          <cell r="B320" t="str">
            <v>WAREHOUSE PERMITS</v>
          </cell>
          <cell r="C320" t="str">
            <v>Other Funds</v>
          </cell>
        </row>
        <row r="321">
          <cell r="A321">
            <v>3656</v>
          </cell>
          <cell r="B321" t="str">
            <v>DRIVER PERMITS</v>
          </cell>
          <cell r="C321" t="str">
            <v>Other Funds</v>
          </cell>
        </row>
        <row r="322">
          <cell r="A322">
            <v>3657</v>
          </cell>
          <cell r="B322" t="str">
            <v>APIARY ENTRY PERMITS</v>
          </cell>
          <cell r="C322" t="str">
            <v>Other Funds</v>
          </cell>
        </row>
        <row r="323">
          <cell r="A323">
            <v>3658</v>
          </cell>
          <cell r="B323" t="str">
            <v>TROUT STAMPS</v>
          </cell>
          <cell r="C323" t="str">
            <v>Other Funds</v>
          </cell>
        </row>
        <row r="324">
          <cell r="A324">
            <v>3659</v>
          </cell>
          <cell r="B324" t="str">
            <v>WASTEWATER OPERATOR FEES</v>
          </cell>
          <cell r="C324" t="str">
            <v>Other Funds</v>
          </cell>
        </row>
        <row r="325">
          <cell r="A325">
            <v>3674</v>
          </cell>
          <cell r="B325" t="str">
            <v>MISCELLANEOUS REVENUE</v>
          </cell>
          <cell r="C325" t="str">
            <v>Other Funds</v>
          </cell>
        </row>
        <row r="326">
          <cell r="A326">
            <v>3700</v>
          </cell>
          <cell r="B326" t="str">
            <v>REGISTRATION FEES</v>
          </cell>
          <cell r="C326" t="str">
            <v>Other Funds</v>
          </cell>
        </row>
        <row r="327">
          <cell r="A327">
            <v>3701</v>
          </cell>
          <cell r="B327" t="str">
            <v>TESTING FEES</v>
          </cell>
          <cell r="C327" t="str">
            <v>Other Funds</v>
          </cell>
        </row>
        <row r="328">
          <cell r="A328">
            <v>3702</v>
          </cell>
          <cell r="B328" t="str">
            <v>LOAN GUARANTEE FEES</v>
          </cell>
          <cell r="C328" t="str">
            <v>Other Funds</v>
          </cell>
        </row>
        <row r="329">
          <cell r="A329">
            <v>3703</v>
          </cell>
          <cell r="B329" t="str">
            <v>FINGERPRINT FEES</v>
          </cell>
          <cell r="C329" t="str">
            <v>Other Funds</v>
          </cell>
        </row>
        <row r="330">
          <cell r="A330">
            <v>3704</v>
          </cell>
          <cell r="B330" t="str">
            <v>INVESTIGATION FEES</v>
          </cell>
          <cell r="C330" t="str">
            <v>Other Funds</v>
          </cell>
        </row>
        <row r="331">
          <cell r="A331">
            <v>3705</v>
          </cell>
          <cell r="B331" t="str">
            <v>SURVEY FEES</v>
          </cell>
          <cell r="C331" t="str">
            <v>Other Funds</v>
          </cell>
        </row>
        <row r="332">
          <cell r="A332">
            <v>3706</v>
          </cell>
          <cell r="B332" t="str">
            <v>BURIAL FEE - NON RADIOACTIVE</v>
          </cell>
          <cell r="C332" t="str">
            <v>Other Funds</v>
          </cell>
        </row>
        <row r="333">
          <cell r="A333">
            <v>3707</v>
          </cell>
          <cell r="B333" t="str">
            <v>BURIAL FEE - RADIOACTIVE MAT</v>
          </cell>
          <cell r="C333" t="str">
            <v>Other Funds</v>
          </cell>
        </row>
        <row r="334">
          <cell r="A334">
            <v>3708</v>
          </cell>
          <cell r="B334" t="str">
            <v>LICENSE REVIEW FEE</v>
          </cell>
          <cell r="C334" t="str">
            <v>Other Funds</v>
          </cell>
        </row>
        <row r="335">
          <cell r="A335">
            <v>3710</v>
          </cell>
          <cell r="B335" t="str">
            <v>VARIANCE FEE</v>
          </cell>
          <cell r="C335" t="str">
            <v>Other Funds</v>
          </cell>
        </row>
        <row r="336">
          <cell r="A336">
            <v>3711</v>
          </cell>
          <cell r="B336" t="str">
            <v>PLAN REVIEW FEES</v>
          </cell>
          <cell r="C336" t="str">
            <v>Other Funds</v>
          </cell>
        </row>
        <row r="337">
          <cell r="A337">
            <v>3712</v>
          </cell>
          <cell r="B337" t="str">
            <v>SANITARIAN FEES</v>
          </cell>
          <cell r="C337" t="str">
            <v>Other Funds</v>
          </cell>
        </row>
        <row r="338">
          <cell r="A338">
            <v>3713</v>
          </cell>
          <cell r="B338" t="str">
            <v>CERTIFICATION FEES</v>
          </cell>
          <cell r="C338" t="str">
            <v>Other Funds</v>
          </cell>
        </row>
        <row r="339">
          <cell r="A339">
            <v>3714</v>
          </cell>
          <cell r="B339" t="str">
            <v>WATER TESTING FEES</v>
          </cell>
          <cell r="C339" t="str">
            <v>Other Funds</v>
          </cell>
        </row>
        <row r="340">
          <cell r="A340">
            <v>3715</v>
          </cell>
          <cell r="B340" t="str">
            <v>BOAT REGISTRATION FEE</v>
          </cell>
          <cell r="C340" t="str">
            <v>Other Funds</v>
          </cell>
        </row>
        <row r="341">
          <cell r="A341">
            <v>3716</v>
          </cell>
          <cell r="B341" t="str">
            <v>INSPECTION FEES</v>
          </cell>
          <cell r="C341" t="str">
            <v>Other Funds</v>
          </cell>
        </row>
        <row r="342">
          <cell r="A342">
            <v>3717</v>
          </cell>
          <cell r="B342" t="str">
            <v>APPLICATION FEES</v>
          </cell>
          <cell r="C342" t="str">
            <v>Other Funds</v>
          </cell>
        </row>
        <row r="343">
          <cell r="A343">
            <v>3718</v>
          </cell>
          <cell r="B343" t="str">
            <v>MINING REGULATION FEES</v>
          </cell>
          <cell r="C343" t="str">
            <v>Other Funds</v>
          </cell>
        </row>
        <row r="344">
          <cell r="A344">
            <v>3719</v>
          </cell>
          <cell r="B344" t="str">
            <v>ANNUAL EMMISSIONS &amp; MAINT FEES</v>
          </cell>
          <cell r="C344" t="str">
            <v>Other Funds</v>
          </cell>
        </row>
        <row r="345">
          <cell r="A345">
            <v>3720</v>
          </cell>
          <cell r="B345" t="str">
            <v>SCHOOL PLAN CHECK FEES</v>
          </cell>
          <cell r="C345" t="str">
            <v>Other Funds</v>
          </cell>
        </row>
        <row r="346">
          <cell r="A346">
            <v>3721</v>
          </cell>
          <cell r="B346" t="str">
            <v>LOBBYIST FEES</v>
          </cell>
          <cell r="C346" t="str">
            <v>Other Funds</v>
          </cell>
        </row>
        <row r="347">
          <cell r="A347">
            <v>3722</v>
          </cell>
          <cell r="B347" t="str">
            <v>MISCELLANEOUS PROGRAM FEES</v>
          </cell>
          <cell r="C347" t="str">
            <v>Other Funds</v>
          </cell>
        </row>
        <row r="348">
          <cell r="A348">
            <v>3723</v>
          </cell>
          <cell r="B348" t="str">
            <v>DISTRIBUTOR FEES</v>
          </cell>
          <cell r="C348" t="str">
            <v>Other Funds</v>
          </cell>
        </row>
        <row r="349">
          <cell r="A349">
            <v>3724</v>
          </cell>
          <cell r="B349" t="str">
            <v>MOBILE HOME FEES</v>
          </cell>
          <cell r="C349" t="str">
            <v>Other Funds</v>
          </cell>
        </row>
        <row r="350">
          <cell r="A350">
            <v>3725</v>
          </cell>
          <cell r="B350" t="str">
            <v>TITLE FEES</v>
          </cell>
          <cell r="C350" t="str">
            <v>Other Funds</v>
          </cell>
        </row>
        <row r="351">
          <cell r="A351">
            <v>3726</v>
          </cell>
          <cell r="B351" t="str">
            <v>RECOVERY FEES</v>
          </cell>
          <cell r="C351" t="str">
            <v>Other Funds</v>
          </cell>
        </row>
        <row r="352">
          <cell r="A352">
            <v>3727</v>
          </cell>
          <cell r="B352" t="str">
            <v>MISCELLANEOUS GENERAL FEES</v>
          </cell>
          <cell r="C352" t="str">
            <v>Other Funds</v>
          </cell>
        </row>
        <row r="353">
          <cell r="A353">
            <v>3728</v>
          </cell>
          <cell r="B353" t="str">
            <v>HEALTH COST CONTAINMENT FEE</v>
          </cell>
          <cell r="C353" t="str">
            <v>Other Funds</v>
          </cell>
        </row>
        <row r="354">
          <cell r="A354">
            <v>3729</v>
          </cell>
          <cell r="B354" t="str">
            <v>AUDIT FEES</v>
          </cell>
          <cell r="C354" t="str">
            <v>Other Funds</v>
          </cell>
        </row>
        <row r="355">
          <cell r="A355">
            <v>3730</v>
          </cell>
          <cell r="B355" t="str">
            <v>EXAMINATION FEES</v>
          </cell>
          <cell r="C355" t="str">
            <v>Other Funds</v>
          </cell>
        </row>
        <row r="356">
          <cell r="A356">
            <v>3731</v>
          </cell>
          <cell r="B356" t="str">
            <v>CEMETERY/INTERMENT FEES</v>
          </cell>
          <cell r="C356" t="str">
            <v>Federal Funds</v>
          </cell>
        </row>
        <row r="357">
          <cell r="A357">
            <v>3732</v>
          </cell>
          <cell r="B357" t="str">
            <v>FACTORY BUILT HOUSING FEES</v>
          </cell>
          <cell r="C357" t="str">
            <v>Other Funds</v>
          </cell>
        </row>
        <row r="358">
          <cell r="A358">
            <v>3733</v>
          </cell>
          <cell r="B358" t="str">
            <v>GRAZING BOARD FEES</v>
          </cell>
          <cell r="C358" t="str">
            <v>Other Funds</v>
          </cell>
        </row>
        <row r="359">
          <cell r="A359">
            <v>3734</v>
          </cell>
          <cell r="B359" t="str">
            <v>DECEPTIVE TRADE FEES</v>
          </cell>
          <cell r="C359" t="str">
            <v>Other Funds</v>
          </cell>
        </row>
        <row r="360">
          <cell r="A360">
            <v>3735</v>
          </cell>
          <cell r="B360" t="str">
            <v>SPECIALTY COURT ASSESSMENT</v>
          </cell>
          <cell r="C360" t="str">
            <v>Other Funds</v>
          </cell>
        </row>
        <row r="361">
          <cell r="A361">
            <v>3736</v>
          </cell>
          <cell r="B361" t="str">
            <v>GEOTHERMAL FEES</v>
          </cell>
          <cell r="C361" t="str">
            <v>Other Funds</v>
          </cell>
        </row>
        <row r="362">
          <cell r="A362">
            <v>3737</v>
          </cell>
          <cell r="B362" t="str">
            <v>LIBRARY FEES</v>
          </cell>
          <cell r="C362" t="str">
            <v>Other Funds</v>
          </cell>
        </row>
        <row r="363">
          <cell r="A363">
            <v>3738</v>
          </cell>
          <cell r="B363" t="str">
            <v>MOTOR CARRIER FEES</v>
          </cell>
          <cell r="C363" t="str">
            <v>Other Funds</v>
          </cell>
        </row>
        <row r="364">
          <cell r="A364">
            <v>3739</v>
          </cell>
          <cell r="B364" t="str">
            <v>FILING FEE</v>
          </cell>
          <cell r="C364" t="str">
            <v>Other Funds</v>
          </cell>
        </row>
        <row r="365">
          <cell r="A365">
            <v>3740</v>
          </cell>
          <cell r="B365" t="str">
            <v>BUSINESS ENTERPRISE PROG FEE</v>
          </cell>
          <cell r="C365" t="str">
            <v>Other Funds</v>
          </cell>
        </row>
        <row r="366">
          <cell r="A366">
            <v>3741</v>
          </cell>
          <cell r="B366" t="str">
            <v>PESTICIDE REGISTRATION FEE</v>
          </cell>
          <cell r="C366" t="str">
            <v>Other Funds</v>
          </cell>
        </row>
        <row r="367">
          <cell r="A367">
            <v>3742</v>
          </cell>
          <cell r="B367" t="str">
            <v>FERTILIZER TONNAGE REG FEE</v>
          </cell>
          <cell r="C367" t="str">
            <v>Other Funds</v>
          </cell>
        </row>
        <row r="368">
          <cell r="A368">
            <v>3743</v>
          </cell>
          <cell r="B368" t="str">
            <v>ANTIFREEZE REGISTRATION FEE</v>
          </cell>
          <cell r="C368" t="str">
            <v>Other Funds</v>
          </cell>
        </row>
        <row r="369">
          <cell r="A369">
            <v>3744</v>
          </cell>
          <cell r="B369" t="str">
            <v>NOMINATION FEES</v>
          </cell>
          <cell r="C369" t="str">
            <v>Other Funds</v>
          </cell>
        </row>
        <row r="370">
          <cell r="A370">
            <v>3745</v>
          </cell>
          <cell r="B370" t="str">
            <v>RECORDING FEES</v>
          </cell>
          <cell r="C370" t="str">
            <v>Other Funds</v>
          </cell>
        </row>
        <row r="371">
          <cell r="A371">
            <v>3746</v>
          </cell>
          <cell r="B371" t="str">
            <v>TRANSFER FEES</v>
          </cell>
          <cell r="C371" t="str">
            <v>Other Funds</v>
          </cell>
        </row>
        <row r="372">
          <cell r="A372">
            <v>3747</v>
          </cell>
          <cell r="B372" t="str">
            <v>RERECORDING FEES</v>
          </cell>
          <cell r="C372" t="str">
            <v>Other Funds</v>
          </cell>
        </row>
        <row r="373">
          <cell r="A373">
            <v>3748</v>
          </cell>
          <cell r="B373" t="str">
            <v>ONION/GARLIC DEHYDRATION FEES</v>
          </cell>
          <cell r="C373" t="str">
            <v>Other Funds</v>
          </cell>
        </row>
        <row r="374">
          <cell r="A374">
            <v>3749</v>
          </cell>
          <cell r="B374" t="str">
            <v>COURT ASSESSMENT</v>
          </cell>
          <cell r="C374" t="str">
            <v>Other Funds</v>
          </cell>
        </row>
        <row r="375">
          <cell r="A375">
            <v>3750</v>
          </cell>
          <cell r="B375" t="str">
            <v>ADMINISTRATION FEE</v>
          </cell>
          <cell r="C375" t="str">
            <v>Other Funds</v>
          </cell>
        </row>
        <row r="376">
          <cell r="A376">
            <v>3751</v>
          </cell>
          <cell r="B376" t="str">
            <v>ADMINISTRATION FEE-A</v>
          </cell>
          <cell r="C376" t="str">
            <v>Other Funds</v>
          </cell>
        </row>
        <row r="377">
          <cell r="A377">
            <v>3752</v>
          </cell>
          <cell r="B377" t="str">
            <v>ADMINISTRATION FEE-B</v>
          </cell>
          <cell r="C377" t="str">
            <v>Other Funds</v>
          </cell>
        </row>
        <row r="378">
          <cell r="A378">
            <v>3753</v>
          </cell>
          <cell r="B378" t="str">
            <v>ADMINISTRATION FEE-C</v>
          </cell>
          <cell r="C378" t="str">
            <v>Other Funds</v>
          </cell>
        </row>
        <row r="379">
          <cell r="A379">
            <v>3754</v>
          </cell>
          <cell r="B379" t="str">
            <v>ADMINISTRATION FEE-D</v>
          </cell>
          <cell r="C379" t="str">
            <v>Other Funds</v>
          </cell>
        </row>
        <row r="380">
          <cell r="A380">
            <v>3755</v>
          </cell>
          <cell r="B380" t="str">
            <v>ADMINISTRATION FEE-E</v>
          </cell>
          <cell r="C380" t="str">
            <v>Other Funds</v>
          </cell>
        </row>
        <row r="381">
          <cell r="A381">
            <v>3756</v>
          </cell>
          <cell r="B381" t="str">
            <v>POLLUTION CONTROL FEES</v>
          </cell>
          <cell r="C381" t="str">
            <v>Other Funds</v>
          </cell>
        </row>
        <row r="382">
          <cell r="A382">
            <v>3757</v>
          </cell>
          <cell r="B382" t="str">
            <v>SHIPPING PT INSPECTION FEES</v>
          </cell>
          <cell r="C382" t="str">
            <v>Other Funds</v>
          </cell>
        </row>
        <row r="383">
          <cell r="A383">
            <v>3758</v>
          </cell>
          <cell r="B383" t="str">
            <v>LETTUCE INSPECTION FEES</v>
          </cell>
          <cell r="C383" t="str">
            <v>Other Funds</v>
          </cell>
        </row>
        <row r="384">
          <cell r="A384">
            <v>3759</v>
          </cell>
          <cell r="B384" t="str">
            <v>STUDENT FEES</v>
          </cell>
          <cell r="C384" t="str">
            <v>Other Funds</v>
          </cell>
        </row>
        <row r="385">
          <cell r="A385">
            <v>3760</v>
          </cell>
          <cell r="B385" t="str">
            <v>HABITAT CONSERVATION FEE</v>
          </cell>
          <cell r="C385" t="str">
            <v>Other Funds</v>
          </cell>
        </row>
        <row r="386">
          <cell r="A386">
            <v>3761</v>
          </cell>
          <cell r="B386" t="str">
            <v>MOBILE PARK FEES</v>
          </cell>
          <cell r="C386" t="str">
            <v>Other Funds</v>
          </cell>
        </row>
        <row r="387">
          <cell r="A387">
            <v>3762</v>
          </cell>
          <cell r="B387" t="str">
            <v>DIST JUDGE DISQUALIFICATION FEE</v>
          </cell>
          <cell r="C387" t="str">
            <v>Other Funds</v>
          </cell>
        </row>
        <row r="388">
          <cell r="A388">
            <v>3763</v>
          </cell>
          <cell r="B388" t="str">
            <v>INSPECTION FEES</v>
          </cell>
          <cell r="C388" t="str">
            <v>Other Funds</v>
          </cell>
        </row>
        <row r="389">
          <cell r="A389">
            <v>3764</v>
          </cell>
          <cell r="B389" t="str">
            <v>POST ADOPTION FEES</v>
          </cell>
          <cell r="C389" t="str">
            <v>Other Funds</v>
          </cell>
        </row>
        <row r="390">
          <cell r="A390">
            <v>3765</v>
          </cell>
          <cell r="B390" t="str">
            <v>JUSTICE COURT FEES</v>
          </cell>
          <cell r="C390" t="str">
            <v>Other Funds</v>
          </cell>
        </row>
        <row r="391">
          <cell r="A391">
            <v>3766</v>
          </cell>
          <cell r="B391" t="str">
            <v>DISTRICT COURT ASSESSMENT FEES</v>
          </cell>
          <cell r="C391" t="str">
            <v>Other Funds</v>
          </cell>
        </row>
        <row r="392">
          <cell r="A392">
            <v>3767</v>
          </cell>
          <cell r="B392" t="str">
            <v>ONION INSPECTION FEES</v>
          </cell>
          <cell r="C392" t="str">
            <v>Other Funds</v>
          </cell>
        </row>
        <row r="393">
          <cell r="A393">
            <v>3768</v>
          </cell>
          <cell r="B393" t="str">
            <v>EGG GRADING FEES</v>
          </cell>
          <cell r="C393" t="str">
            <v>Other Funds</v>
          </cell>
        </row>
        <row r="394">
          <cell r="A394">
            <v>3769</v>
          </cell>
          <cell r="B394" t="str">
            <v>MINING RECLAMATION FEES</v>
          </cell>
          <cell r="C394" t="str">
            <v>Other Funds</v>
          </cell>
        </row>
        <row r="395">
          <cell r="A395">
            <v>3770</v>
          </cell>
          <cell r="B395" t="str">
            <v>AML SECURING FEE</v>
          </cell>
          <cell r="C395" t="str">
            <v>Other Funds</v>
          </cell>
        </row>
        <row r="396">
          <cell r="A396">
            <v>3771</v>
          </cell>
          <cell r="B396" t="str">
            <v>ELK DAMAGE FEE</v>
          </cell>
          <cell r="C396" t="str">
            <v>Other Funds</v>
          </cell>
        </row>
        <row r="397">
          <cell r="A397">
            <v>3772</v>
          </cell>
          <cell r="B397" t="str">
            <v>DUMPING FEES</v>
          </cell>
          <cell r="C397" t="str">
            <v>Other Funds</v>
          </cell>
        </row>
        <row r="398">
          <cell r="A398">
            <v>3773</v>
          </cell>
          <cell r="B398" t="str">
            <v>UPLAND GAME FEE</v>
          </cell>
          <cell r="C398" t="str">
            <v>Other Funds</v>
          </cell>
        </row>
        <row r="399">
          <cell r="A399">
            <v>3774</v>
          </cell>
          <cell r="B399" t="str">
            <v>MOTORCYCLE SAFETY FEES</v>
          </cell>
          <cell r="C399" t="str">
            <v>Other Funds</v>
          </cell>
        </row>
        <row r="400">
          <cell r="A400">
            <v>3775</v>
          </cell>
          <cell r="B400" t="str">
            <v>CLOSURE FEE</v>
          </cell>
          <cell r="C400" t="str">
            <v>Other Funds</v>
          </cell>
        </row>
        <row r="401">
          <cell r="A401">
            <v>3776</v>
          </cell>
          <cell r="B401" t="str">
            <v>LATE FEES</v>
          </cell>
          <cell r="C401" t="str">
            <v>Other Funds</v>
          </cell>
        </row>
        <row r="402">
          <cell r="A402">
            <v>3777</v>
          </cell>
          <cell r="B402" t="str">
            <v>CLAIM FILING FEES</v>
          </cell>
          <cell r="C402" t="str">
            <v>Other Funds</v>
          </cell>
        </row>
        <row r="403">
          <cell r="A403">
            <v>3778</v>
          </cell>
          <cell r="B403" t="str">
            <v>TAX CREDITS - APPLICATION FEES</v>
          </cell>
          <cell r="C403" t="str">
            <v>Other Funds</v>
          </cell>
        </row>
        <row r="404">
          <cell r="A404">
            <v>3779</v>
          </cell>
          <cell r="B404" t="str">
            <v>TAX CREDITS - AUDIT FEES</v>
          </cell>
          <cell r="C404" t="str">
            <v>Other Funds</v>
          </cell>
        </row>
        <row r="405">
          <cell r="A405">
            <v>3799</v>
          </cell>
          <cell r="B405" t="str">
            <v>PETROLEUM INSPECTION FEE</v>
          </cell>
          <cell r="C405" t="str">
            <v>Other Funds</v>
          </cell>
        </row>
        <row r="406">
          <cell r="A406">
            <v>3801</v>
          </cell>
          <cell r="B406" t="str">
            <v>FACILITIES CHARGE</v>
          </cell>
          <cell r="C406" t="str">
            <v>Inter-Agency Transfer</v>
          </cell>
        </row>
        <row r="407">
          <cell r="A407">
            <v>3802</v>
          </cell>
          <cell r="B407" t="str">
            <v>CLIENT CHARGE</v>
          </cell>
          <cell r="C407" t="str">
            <v>Other Funds</v>
          </cell>
        </row>
        <row r="408">
          <cell r="A408">
            <v>3803</v>
          </cell>
          <cell r="B408" t="str">
            <v>CONTRACT SERVICES CHARGE</v>
          </cell>
          <cell r="C408" t="str">
            <v>Other Funds</v>
          </cell>
        </row>
        <row r="409">
          <cell r="A409">
            <v>3804</v>
          </cell>
          <cell r="B409" t="str">
            <v>LABORATORY CHARGE</v>
          </cell>
          <cell r="C409" t="str">
            <v>Other Funds</v>
          </cell>
        </row>
        <row r="410">
          <cell r="A410">
            <v>3805</v>
          </cell>
          <cell r="B410" t="str">
            <v>DELIVERY SERVICE</v>
          </cell>
          <cell r="C410" t="str">
            <v>Other Funds</v>
          </cell>
        </row>
        <row r="411">
          <cell r="A411">
            <v>3806</v>
          </cell>
          <cell r="B411" t="str">
            <v>USER CHARGES</v>
          </cell>
          <cell r="C411" t="str">
            <v>Inter-Agency Transfer</v>
          </cell>
        </row>
        <row r="412">
          <cell r="A412">
            <v>3807</v>
          </cell>
          <cell r="B412" t="str">
            <v>EDITORIAL SERVICE</v>
          </cell>
          <cell r="C412" t="str">
            <v>Other Funds</v>
          </cell>
        </row>
        <row r="413">
          <cell r="A413">
            <v>3808</v>
          </cell>
          <cell r="B413" t="str">
            <v>ADVERTISING CHARGE</v>
          </cell>
          <cell r="C413" t="str">
            <v>Other Funds</v>
          </cell>
        </row>
        <row r="414">
          <cell r="A414">
            <v>3809</v>
          </cell>
          <cell r="B414" t="str">
            <v>COMPUTER FACILITY SERVICES</v>
          </cell>
          <cell r="C414" t="str">
            <v>Inter-Agency Transfer</v>
          </cell>
        </row>
        <row r="415">
          <cell r="A415">
            <v>3810</v>
          </cell>
          <cell r="B415" t="str">
            <v>SERVICE &amp; HANDLING CHARGE</v>
          </cell>
          <cell r="C415" t="str">
            <v>Other Funds</v>
          </cell>
        </row>
        <row r="416">
          <cell r="A416">
            <v>3811</v>
          </cell>
          <cell r="B416" t="str">
            <v>SERVICE &amp; HANDLING CHARGE-A</v>
          </cell>
          <cell r="C416" t="str">
            <v>Other Funds</v>
          </cell>
        </row>
        <row r="417">
          <cell r="A417">
            <v>3812</v>
          </cell>
          <cell r="B417" t="str">
            <v>SERVICE &amp; HANDLING CHARGE-B</v>
          </cell>
          <cell r="C417" t="str">
            <v>Other Funds</v>
          </cell>
        </row>
        <row r="418">
          <cell r="A418">
            <v>3813</v>
          </cell>
          <cell r="B418" t="str">
            <v>SERVICE &amp; HANDLING CHARGE-C</v>
          </cell>
          <cell r="C418" t="str">
            <v>Other Funds</v>
          </cell>
        </row>
        <row r="419">
          <cell r="A419">
            <v>3814</v>
          </cell>
          <cell r="B419" t="str">
            <v>SERVICE &amp; HANDLING CHARGE-D</v>
          </cell>
          <cell r="C419" t="str">
            <v>Other Funds</v>
          </cell>
        </row>
        <row r="420">
          <cell r="A420">
            <v>3815</v>
          </cell>
          <cell r="B420" t="str">
            <v>SERVICE &amp; HANDLING CHARGE-E</v>
          </cell>
          <cell r="C420" t="str">
            <v>Other Funds</v>
          </cell>
        </row>
        <row r="421">
          <cell r="A421">
            <v>3816</v>
          </cell>
          <cell r="B421" t="str">
            <v>DATA PROCESSING SERVICES</v>
          </cell>
          <cell r="C421" t="str">
            <v>Inter-Agency Transfer</v>
          </cell>
        </row>
        <row r="422">
          <cell r="A422">
            <v>3817</v>
          </cell>
          <cell r="B422" t="str">
            <v>MEDICAL SERVICES CHARGE</v>
          </cell>
          <cell r="C422" t="str">
            <v>Federal Funds</v>
          </cell>
        </row>
        <row r="423">
          <cell r="A423">
            <v>3818</v>
          </cell>
          <cell r="B423" t="str">
            <v>PHOTOCOPY SERVICE CHARGE</v>
          </cell>
          <cell r="C423" t="str">
            <v>Other Funds</v>
          </cell>
        </row>
        <row r="424">
          <cell r="A424">
            <v>3819</v>
          </cell>
          <cell r="B424" t="str">
            <v>EXTRA SERVICES</v>
          </cell>
          <cell r="C424" t="str">
            <v>Inter-Agency Transfer</v>
          </cell>
        </row>
        <row r="425">
          <cell r="A425">
            <v>3820</v>
          </cell>
          <cell r="B425" t="str">
            <v>SPECIAL SERVICES</v>
          </cell>
          <cell r="C425" t="str">
            <v>Inter-Agency Transfer</v>
          </cell>
        </row>
        <row r="426">
          <cell r="A426">
            <v>3821</v>
          </cell>
          <cell r="B426" t="str">
            <v>MAIL SERVICE CHARGE</v>
          </cell>
          <cell r="C426" t="str">
            <v>Inter-Agency Transfer</v>
          </cell>
        </row>
        <row r="427">
          <cell r="A427">
            <v>3822</v>
          </cell>
          <cell r="B427" t="str">
            <v>TELEPHONE WATTS &amp; TOLLS CHARGE</v>
          </cell>
          <cell r="C427" t="str">
            <v>Inter-Agency Transfer</v>
          </cell>
        </row>
        <row r="428">
          <cell r="A428">
            <v>3823</v>
          </cell>
          <cell r="B428" t="str">
            <v>ACCOUNTING SERVICES CHARGE</v>
          </cell>
          <cell r="C428" t="str">
            <v>Other Funds</v>
          </cell>
        </row>
        <row r="429">
          <cell r="A429">
            <v>3824</v>
          </cell>
          <cell r="B429" t="str">
            <v>PERSONNEL ASSESSMENT</v>
          </cell>
          <cell r="C429" t="str">
            <v>Inter-Agency Transfer</v>
          </cell>
        </row>
        <row r="430">
          <cell r="A430">
            <v>3825</v>
          </cell>
          <cell r="B430" t="str">
            <v>PAYROLL ASSESSMENT</v>
          </cell>
          <cell r="C430" t="str">
            <v>Inter-Agency Transfer</v>
          </cell>
        </row>
        <row r="431">
          <cell r="A431">
            <v>3826</v>
          </cell>
          <cell r="B431" t="str">
            <v>MICROFILMING CHARGE</v>
          </cell>
          <cell r="C431" t="str">
            <v>Inter-Agency Transfer</v>
          </cell>
        </row>
        <row r="432">
          <cell r="A432">
            <v>3827</v>
          </cell>
          <cell r="B432" t="str">
            <v>AGENCY SERVICES</v>
          </cell>
          <cell r="C432" t="str">
            <v>Inter-Agency Transfer</v>
          </cell>
        </row>
        <row r="433">
          <cell r="A433">
            <v>3828</v>
          </cell>
          <cell r="B433" t="str">
            <v>EMPLOYEE SERVICES</v>
          </cell>
          <cell r="C433" t="str">
            <v>Inter-Agency Transfer</v>
          </cell>
        </row>
        <row r="434">
          <cell r="A434">
            <v>3829</v>
          </cell>
          <cell r="B434" t="str">
            <v>ROOM, BOARD, TRANSP CHARGE</v>
          </cell>
          <cell r="C434" t="str">
            <v>Other Funds</v>
          </cell>
        </row>
        <row r="435">
          <cell r="A435">
            <v>3830</v>
          </cell>
          <cell r="B435" t="str">
            <v>FURNITURE REFURBISHING CHARGE</v>
          </cell>
          <cell r="C435" t="str">
            <v>Other Funds</v>
          </cell>
        </row>
        <row r="436">
          <cell r="A436">
            <v>3831</v>
          </cell>
          <cell r="B436" t="str">
            <v>ADMINISTRATION CHARGE</v>
          </cell>
          <cell r="C436" t="str">
            <v>Inter-Agency Transfer</v>
          </cell>
        </row>
        <row r="437">
          <cell r="A437">
            <v>3832</v>
          </cell>
          <cell r="B437" t="str">
            <v>TRIP CHARGE</v>
          </cell>
          <cell r="C437" t="str">
            <v>Other Funds</v>
          </cell>
        </row>
        <row r="438">
          <cell r="A438">
            <v>3833</v>
          </cell>
          <cell r="B438" t="str">
            <v>LAUNDRY SERVICE</v>
          </cell>
          <cell r="C438" t="str">
            <v>Inter-Agency Transfer</v>
          </cell>
        </row>
        <row r="439">
          <cell r="A439">
            <v>3834</v>
          </cell>
          <cell r="B439" t="str">
            <v>PHARMACY CHARGES</v>
          </cell>
          <cell r="C439" t="str">
            <v>Other Funds</v>
          </cell>
        </row>
        <row r="440">
          <cell r="A440">
            <v>3835</v>
          </cell>
          <cell r="B440" t="str">
            <v>SEED CERTIFICATION CHARGE</v>
          </cell>
          <cell r="C440" t="str">
            <v>Other Funds</v>
          </cell>
        </row>
        <row r="441">
          <cell r="A441">
            <v>3837</v>
          </cell>
          <cell r="B441" t="str">
            <v>SEED TESTING CHARGE</v>
          </cell>
          <cell r="C441" t="str">
            <v>Other Funds</v>
          </cell>
        </row>
        <row r="442">
          <cell r="A442">
            <v>3838</v>
          </cell>
          <cell r="B442" t="str">
            <v>MEAT GRADING CHARGE</v>
          </cell>
          <cell r="C442" t="str">
            <v>Other Funds</v>
          </cell>
        </row>
        <row r="443">
          <cell r="A443">
            <v>3839</v>
          </cell>
          <cell r="B443" t="str">
            <v>VACCINATION/BLOOD SAMPLE CHARGE</v>
          </cell>
          <cell r="C443" t="str">
            <v>Other Funds</v>
          </cell>
        </row>
        <row r="444">
          <cell r="A444">
            <v>3840</v>
          </cell>
          <cell r="B444" t="str">
            <v>REPAIR AND MAINTENANCE CHARGE</v>
          </cell>
          <cell r="C444" t="str">
            <v>Other Funds</v>
          </cell>
        </row>
        <row r="445">
          <cell r="A445">
            <v>3841</v>
          </cell>
          <cell r="B445" t="str">
            <v>RECORDS SEARCH CHARGE</v>
          </cell>
          <cell r="C445" t="str">
            <v>Other Funds</v>
          </cell>
        </row>
        <row r="446">
          <cell r="A446">
            <v>3842</v>
          </cell>
          <cell r="B446" t="str">
            <v>ADMISSION CHARGE</v>
          </cell>
          <cell r="C446" t="str">
            <v>Other Funds</v>
          </cell>
        </row>
        <row r="447">
          <cell r="A447">
            <v>3843</v>
          </cell>
          <cell r="B447" t="str">
            <v>AUTO REFURBISHING CHARGE</v>
          </cell>
          <cell r="C447" t="str">
            <v>Other Funds</v>
          </cell>
        </row>
        <row r="448">
          <cell r="A448">
            <v>3844</v>
          </cell>
          <cell r="B448" t="str">
            <v>USER CHARGE- NEXT FY</v>
          </cell>
          <cell r="C448" t="str">
            <v>Other Funds</v>
          </cell>
        </row>
        <row r="449">
          <cell r="A449">
            <v>3845</v>
          </cell>
          <cell r="B449" t="str">
            <v>COST OF ISSUANCE</v>
          </cell>
          <cell r="C449" t="str">
            <v>Other Funds</v>
          </cell>
        </row>
        <row r="450">
          <cell r="A450">
            <v>3846</v>
          </cell>
          <cell r="B450" t="str">
            <v>RIDE CHARGE</v>
          </cell>
          <cell r="C450" t="str">
            <v>Other Funds</v>
          </cell>
        </row>
        <row r="451">
          <cell r="A451">
            <v>3847</v>
          </cell>
          <cell r="B451" t="str">
            <v>REPAIR SERVICE CHARGE</v>
          </cell>
          <cell r="C451" t="str">
            <v>Inter-Agency Transfer</v>
          </cell>
        </row>
        <row r="452">
          <cell r="A452">
            <v>3848</v>
          </cell>
          <cell r="B452" t="str">
            <v>HAY CERTIFICATION CHARGE</v>
          </cell>
          <cell r="C452" t="str">
            <v>Other Funds</v>
          </cell>
        </row>
        <row r="453">
          <cell r="A453">
            <v>3849</v>
          </cell>
          <cell r="B453" t="str">
            <v>ADMINISTRATION CHARGE</v>
          </cell>
          <cell r="C453" t="str">
            <v>Other Funds</v>
          </cell>
        </row>
        <row r="454">
          <cell r="A454">
            <v>3850</v>
          </cell>
          <cell r="B454" t="str">
            <v>TELECOMMUNICATION CHARGE</v>
          </cell>
          <cell r="C454" t="str">
            <v>Inter-Agency Transfer</v>
          </cell>
        </row>
        <row r="455">
          <cell r="A455">
            <v>3851</v>
          </cell>
          <cell r="B455" t="str">
            <v>DATA ENTRY SERVICES</v>
          </cell>
          <cell r="C455" t="str">
            <v>Other Funds</v>
          </cell>
        </row>
        <row r="456">
          <cell r="A456">
            <v>3852</v>
          </cell>
          <cell r="B456" t="str">
            <v>BILL DRAFTING CHARGE</v>
          </cell>
          <cell r="C456" t="str">
            <v>Other Funds</v>
          </cell>
        </row>
        <row r="457">
          <cell r="A457">
            <v>3853</v>
          </cell>
          <cell r="B457" t="str">
            <v>RETURNED CHECK CHARGE</v>
          </cell>
          <cell r="C457" t="str">
            <v>Other Funds</v>
          </cell>
        </row>
        <row r="458">
          <cell r="A458">
            <v>3854</v>
          </cell>
          <cell r="B458" t="str">
            <v>REHABILITATION SERVICES</v>
          </cell>
          <cell r="C458" t="str">
            <v>Other Funds</v>
          </cell>
        </row>
        <row r="459">
          <cell r="A459">
            <v>3855</v>
          </cell>
          <cell r="B459" t="str">
            <v>LOAN SERVICING</v>
          </cell>
          <cell r="C459" t="str">
            <v>Other Funds</v>
          </cell>
        </row>
        <row r="460">
          <cell r="A460">
            <v>3856</v>
          </cell>
          <cell r="B460" t="str">
            <v>EITS ASSESSMENTS</v>
          </cell>
          <cell r="C460" t="str">
            <v>Inter-Agency Transfer</v>
          </cell>
        </row>
        <row r="461">
          <cell r="A461">
            <v>3857</v>
          </cell>
          <cell r="B461" t="str">
            <v>PURCHASING ASSESSMENTS</v>
          </cell>
          <cell r="C461" t="str">
            <v>Inter-Agency Transfer</v>
          </cell>
        </row>
        <row r="462">
          <cell r="A462">
            <v>3858</v>
          </cell>
          <cell r="B462" t="str">
            <v>NAS CARD READER CHARGES</v>
          </cell>
          <cell r="C462" t="str">
            <v>Inter-Agency Transfer</v>
          </cell>
        </row>
        <row r="463">
          <cell r="A463">
            <v>3860</v>
          </cell>
          <cell r="B463" t="str">
            <v>MEDICAID CHARGES</v>
          </cell>
          <cell r="C463" t="str">
            <v>Inter-Agency Transfer</v>
          </cell>
        </row>
        <row r="464">
          <cell r="A464">
            <v>3861</v>
          </cell>
          <cell r="B464" t="str">
            <v>MEDICAID CHARGES - A</v>
          </cell>
          <cell r="C464" t="str">
            <v>Inter-Agency Transfer</v>
          </cell>
        </row>
        <row r="465">
          <cell r="A465">
            <v>3862</v>
          </cell>
          <cell r="B465" t="str">
            <v>MEDICAID CHARGES - B</v>
          </cell>
          <cell r="C465" t="str">
            <v>Inter-Agency Transfer</v>
          </cell>
        </row>
        <row r="466">
          <cell r="A466">
            <v>3863</v>
          </cell>
          <cell r="B466" t="str">
            <v>MEDICAID CHARGES - C</v>
          </cell>
          <cell r="C466" t="str">
            <v>Inter-Agency Transfer</v>
          </cell>
        </row>
        <row r="467">
          <cell r="A467">
            <v>3864</v>
          </cell>
          <cell r="B467" t="str">
            <v>MEDICAID INPATIENT CUSTODY</v>
          </cell>
          <cell r="C467" t="str">
            <v>Inter-Agency Transfer</v>
          </cell>
        </row>
        <row r="468">
          <cell r="A468">
            <v>3865</v>
          </cell>
          <cell r="B468" t="str">
            <v>MEDICAID FAMILY SUPPORT</v>
          </cell>
          <cell r="C468" t="str">
            <v>Inter-Agency Transfer</v>
          </cell>
        </row>
        <row r="469">
          <cell r="A469">
            <v>3866</v>
          </cell>
          <cell r="B469" t="str">
            <v>MEDICAID REHAB</v>
          </cell>
          <cell r="C469" t="str">
            <v>Inter-Agency Transfer</v>
          </cell>
        </row>
        <row r="470">
          <cell r="A470">
            <v>3870</v>
          </cell>
          <cell r="B470" t="str">
            <v>CHARGES FOR SERVICES</v>
          </cell>
          <cell r="C470" t="str">
            <v>Inter-Agency Transfer</v>
          </cell>
        </row>
        <row r="471">
          <cell r="A471">
            <v>3871</v>
          </cell>
          <cell r="B471" t="str">
            <v>CHARGES FOR SERVICES - A</v>
          </cell>
          <cell r="C471" t="str">
            <v>Inter-Agency Transfer</v>
          </cell>
        </row>
        <row r="472">
          <cell r="A472">
            <v>3872</v>
          </cell>
          <cell r="B472" t="str">
            <v>CHARGES FOR SERVICES - B</v>
          </cell>
          <cell r="C472" t="str">
            <v>Inter-Agency Transfer</v>
          </cell>
        </row>
        <row r="473">
          <cell r="A473">
            <v>3873</v>
          </cell>
          <cell r="B473" t="str">
            <v>CHARGES FOR SERVICES - C</v>
          </cell>
          <cell r="C473" t="str">
            <v>Inter-Agency Transfer</v>
          </cell>
        </row>
        <row r="474">
          <cell r="A474">
            <v>3874</v>
          </cell>
          <cell r="B474" t="str">
            <v>CHARGES FOR SERVICES - D</v>
          </cell>
          <cell r="C474" t="str">
            <v>Inter-Agency Transfer</v>
          </cell>
        </row>
        <row r="475">
          <cell r="A475">
            <v>3875</v>
          </cell>
          <cell r="B475" t="str">
            <v>CHARGES FOR FAMILY PLANNING SERVICES</v>
          </cell>
          <cell r="C475" t="str">
            <v>Other Funds</v>
          </cell>
        </row>
        <row r="476">
          <cell r="A476">
            <v>3879</v>
          </cell>
          <cell r="B476" t="str">
            <v>CHARGES FOR SERVICES</v>
          </cell>
          <cell r="C476" t="str">
            <v>Inter-Agency Transfer</v>
          </cell>
        </row>
        <row r="477">
          <cell r="A477">
            <v>3889</v>
          </cell>
          <cell r="B477" t="str">
            <v>CHARGES FOR SERVICES - OTHER FUND</v>
          </cell>
          <cell r="C477" t="str">
            <v>Other Funds</v>
          </cell>
        </row>
        <row r="478">
          <cell r="A478">
            <v>3890</v>
          </cell>
          <cell r="B478" t="str">
            <v>BIRTH-DEATH CERTIFICATE CHARGE</v>
          </cell>
          <cell r="C478" t="str">
            <v>Other Funds</v>
          </cell>
        </row>
        <row r="479">
          <cell r="A479">
            <v>3891</v>
          </cell>
          <cell r="B479" t="str">
            <v>PRIOR YEAR SERVICE CHARGES</v>
          </cell>
          <cell r="C479" t="str">
            <v>Other Funds</v>
          </cell>
        </row>
        <row r="480">
          <cell r="A480">
            <v>3892</v>
          </cell>
          <cell r="B480" t="str">
            <v>BOARD AND COMMISSION BILLINGS</v>
          </cell>
          <cell r="C480" t="str">
            <v>Other Funds</v>
          </cell>
        </row>
        <row r="481">
          <cell r="A481">
            <v>3893</v>
          </cell>
          <cell r="B481" t="str">
            <v>LICENSE PLATE CHARGE</v>
          </cell>
          <cell r="C481" t="str">
            <v>Other Funds</v>
          </cell>
        </row>
        <row r="482">
          <cell r="A482">
            <v>3894</v>
          </cell>
          <cell r="B482" t="str">
            <v>BARTER INCOME - ADVERTISING</v>
          </cell>
          <cell r="C482" t="str">
            <v>Other Funds</v>
          </cell>
        </row>
        <row r="483">
          <cell r="A483">
            <v>3895</v>
          </cell>
          <cell r="B483" t="str">
            <v>TRAINING CHARGE</v>
          </cell>
          <cell r="C483" t="str">
            <v>Other Funds</v>
          </cell>
        </row>
        <row r="484">
          <cell r="A484">
            <v>3897</v>
          </cell>
          <cell r="B484" t="str">
            <v>INSTALLATION CHARGE</v>
          </cell>
          <cell r="C484" t="str">
            <v>Other Funds</v>
          </cell>
        </row>
        <row r="485">
          <cell r="A485">
            <v>4001</v>
          </cell>
          <cell r="B485" t="str">
            <v>LIST SALES</v>
          </cell>
          <cell r="C485" t="str">
            <v>Other Funds</v>
          </cell>
        </row>
        <row r="486">
          <cell r="A486">
            <v>4002</v>
          </cell>
          <cell r="B486" t="str">
            <v>CONSIGNMENT SALES</v>
          </cell>
          <cell r="C486" t="str">
            <v>Other Funds</v>
          </cell>
        </row>
        <row r="487">
          <cell r="A487">
            <v>4003</v>
          </cell>
          <cell r="B487" t="str">
            <v>SALES OF EQUIPMENT</v>
          </cell>
          <cell r="C487" t="str">
            <v>Other Funds</v>
          </cell>
        </row>
        <row r="488">
          <cell r="A488">
            <v>4004</v>
          </cell>
          <cell r="B488" t="str">
            <v>GIFT SHOP INCOME</v>
          </cell>
          <cell r="C488" t="str">
            <v>Other Funds</v>
          </cell>
        </row>
        <row r="489">
          <cell r="A489">
            <v>4005</v>
          </cell>
          <cell r="B489" t="str">
            <v>FARM SALES</v>
          </cell>
          <cell r="C489" t="str">
            <v>Other Funds</v>
          </cell>
        </row>
        <row r="490">
          <cell r="A490">
            <v>4006</v>
          </cell>
          <cell r="B490" t="str">
            <v>CALENDAR SALES</v>
          </cell>
          <cell r="C490" t="str">
            <v>Other Funds</v>
          </cell>
        </row>
        <row r="491">
          <cell r="A491">
            <v>4007</v>
          </cell>
          <cell r="B491" t="str">
            <v>SALE OF GRAVEL</v>
          </cell>
          <cell r="C491" t="str">
            <v>Other Funds</v>
          </cell>
        </row>
        <row r="492">
          <cell r="A492">
            <v>4008</v>
          </cell>
          <cell r="B492" t="str">
            <v>MEMBERSHIP SALES</v>
          </cell>
          <cell r="C492" t="str">
            <v>Other Funds</v>
          </cell>
        </row>
        <row r="493">
          <cell r="A493">
            <v>4009</v>
          </cell>
          <cell r="B493" t="str">
            <v>TICKET SALES</v>
          </cell>
          <cell r="C493" t="str">
            <v>Other Funds</v>
          </cell>
        </row>
        <row r="494">
          <cell r="A494">
            <v>4010</v>
          </cell>
          <cell r="B494" t="str">
            <v>PHOTOGRAPH SALES</v>
          </cell>
          <cell r="C494" t="str">
            <v>Other Funds</v>
          </cell>
        </row>
        <row r="495">
          <cell r="A495">
            <v>4011</v>
          </cell>
          <cell r="B495" t="str">
            <v>PRINTING SALES</v>
          </cell>
          <cell r="C495" t="str">
            <v>Inter-Agency Transfer</v>
          </cell>
        </row>
        <row r="496">
          <cell r="A496">
            <v>4012</v>
          </cell>
          <cell r="B496" t="str">
            <v>NURSERY SALES</v>
          </cell>
          <cell r="C496" t="str">
            <v>Other Funds</v>
          </cell>
        </row>
        <row r="497">
          <cell r="A497">
            <v>4013</v>
          </cell>
          <cell r="B497" t="str">
            <v>TREATED WATER SALES</v>
          </cell>
          <cell r="C497" t="str">
            <v>Inter-Agency Transfer</v>
          </cell>
        </row>
        <row r="498">
          <cell r="A498">
            <v>4014</v>
          </cell>
          <cell r="B498" t="str">
            <v>SALE OF REPORTS</v>
          </cell>
          <cell r="C498" t="str">
            <v>Other Funds</v>
          </cell>
        </row>
        <row r="499">
          <cell r="A499">
            <v>4015</v>
          </cell>
          <cell r="B499" t="str">
            <v>STORE SALES</v>
          </cell>
          <cell r="C499" t="str">
            <v>Other Funds</v>
          </cell>
        </row>
        <row r="500">
          <cell r="A500">
            <v>4016</v>
          </cell>
          <cell r="B500" t="str">
            <v>FURNITURE SALES</v>
          </cell>
          <cell r="C500" t="str">
            <v>Other Funds</v>
          </cell>
        </row>
        <row r="501">
          <cell r="A501">
            <v>4017</v>
          </cell>
          <cell r="B501" t="str">
            <v>GARMET SALES</v>
          </cell>
          <cell r="C501" t="str">
            <v>Other Funds</v>
          </cell>
        </row>
        <row r="502">
          <cell r="A502">
            <v>4018</v>
          </cell>
          <cell r="B502" t="str">
            <v>SOAP SALES</v>
          </cell>
          <cell r="C502" t="str">
            <v>Other Funds</v>
          </cell>
        </row>
        <row r="503">
          <cell r="A503">
            <v>4019</v>
          </cell>
          <cell r="B503" t="str">
            <v>MATTRESS SALES</v>
          </cell>
          <cell r="C503" t="str">
            <v>Other Funds</v>
          </cell>
        </row>
        <row r="504">
          <cell r="A504">
            <v>4020</v>
          </cell>
          <cell r="B504" t="str">
            <v>BAKERY SALES</v>
          </cell>
          <cell r="C504" t="str">
            <v>Inter-Agency Transfer</v>
          </cell>
        </row>
        <row r="505">
          <cell r="A505">
            <v>4021</v>
          </cell>
          <cell r="B505" t="str">
            <v>MISCELLANEOUS SALES</v>
          </cell>
          <cell r="C505" t="str">
            <v>Other Funds</v>
          </cell>
        </row>
        <row r="506">
          <cell r="A506">
            <v>4022</v>
          </cell>
          <cell r="B506" t="str">
            <v>RAW WATER SALES</v>
          </cell>
          <cell r="C506" t="str">
            <v>Other Funds</v>
          </cell>
        </row>
        <row r="507">
          <cell r="A507">
            <v>4023</v>
          </cell>
          <cell r="B507" t="str">
            <v>GASOLINE SALES</v>
          </cell>
          <cell r="C507" t="str">
            <v>Other Funds</v>
          </cell>
        </row>
        <row r="508">
          <cell r="A508">
            <v>4024</v>
          </cell>
          <cell r="B508" t="str">
            <v>SINGLE ISSUE SALES</v>
          </cell>
          <cell r="C508" t="str">
            <v>Other Funds</v>
          </cell>
        </row>
        <row r="509">
          <cell r="A509">
            <v>4025</v>
          </cell>
          <cell r="B509" t="str">
            <v>MERCHANDISE SALES</v>
          </cell>
          <cell r="C509" t="str">
            <v>Other Funds</v>
          </cell>
        </row>
        <row r="510">
          <cell r="A510">
            <v>4026</v>
          </cell>
          <cell r="B510" t="str">
            <v>AGENT SALES</v>
          </cell>
          <cell r="C510" t="str">
            <v>Other Funds</v>
          </cell>
        </row>
        <row r="511">
          <cell r="A511">
            <v>4027</v>
          </cell>
          <cell r="B511" t="str">
            <v>PUBLICATION SALES</v>
          </cell>
          <cell r="C511" t="str">
            <v>Other Funds</v>
          </cell>
        </row>
        <row r="512">
          <cell r="A512">
            <v>4028</v>
          </cell>
          <cell r="B512" t="str">
            <v>FUR SALES</v>
          </cell>
          <cell r="C512" t="str">
            <v>Other Funds</v>
          </cell>
        </row>
        <row r="513">
          <cell r="A513">
            <v>4029</v>
          </cell>
          <cell r="B513" t="str">
            <v>HANDBOOK SALES</v>
          </cell>
          <cell r="C513" t="str">
            <v>Other Funds</v>
          </cell>
        </row>
        <row r="514">
          <cell r="A514">
            <v>4030</v>
          </cell>
          <cell r="B514" t="str">
            <v>PAMPHLET SALES</v>
          </cell>
          <cell r="C514" t="str">
            <v>Other Funds</v>
          </cell>
        </row>
        <row r="515">
          <cell r="A515">
            <v>4031</v>
          </cell>
          <cell r="B515" t="str">
            <v>BAIT SALES</v>
          </cell>
          <cell r="C515" t="str">
            <v>Other Funds</v>
          </cell>
        </row>
        <row r="516">
          <cell r="A516">
            <v>4032</v>
          </cell>
          <cell r="B516" t="str">
            <v>VENDING MACHINE SALES</v>
          </cell>
          <cell r="C516" t="str">
            <v>Other Funds</v>
          </cell>
        </row>
        <row r="517">
          <cell r="A517">
            <v>4033</v>
          </cell>
          <cell r="B517" t="str">
            <v>CANTEEN SALES</v>
          </cell>
          <cell r="C517" t="str">
            <v>Other Funds</v>
          </cell>
        </row>
        <row r="518">
          <cell r="A518">
            <v>4034</v>
          </cell>
          <cell r="B518" t="str">
            <v>SALE OF OIL AND GAS</v>
          </cell>
          <cell r="C518" t="str">
            <v>Inter-Agency Transfer</v>
          </cell>
        </row>
        <row r="519">
          <cell r="A519">
            <v>4035</v>
          </cell>
          <cell r="B519" t="str">
            <v>NURSERY SALES-NEXT CALENDAR YR</v>
          </cell>
          <cell r="C519" t="str">
            <v>Other Funds</v>
          </cell>
        </row>
        <row r="520">
          <cell r="A520">
            <v>4036</v>
          </cell>
          <cell r="B520" t="str">
            <v>DIRECT SALES - PROCESSING</v>
          </cell>
          <cell r="C520" t="str">
            <v>Other Funds</v>
          </cell>
        </row>
        <row r="521">
          <cell r="A521">
            <v>4037</v>
          </cell>
          <cell r="B521" t="str">
            <v>QUICK PRINT SALES</v>
          </cell>
          <cell r="C521" t="str">
            <v>Inter-Agency Transfer</v>
          </cell>
        </row>
        <row r="522">
          <cell r="A522">
            <v>4038</v>
          </cell>
          <cell r="B522" t="str">
            <v>IMAGING SALES</v>
          </cell>
          <cell r="C522" t="str">
            <v>Inter-Agency Transfer</v>
          </cell>
        </row>
        <row r="523">
          <cell r="A523">
            <v>4039</v>
          </cell>
          <cell r="B523" t="str">
            <v>LAB SALES</v>
          </cell>
          <cell r="C523" t="str">
            <v>Inter-Agency Transfer</v>
          </cell>
        </row>
        <row r="524">
          <cell r="A524">
            <v>4040</v>
          </cell>
          <cell r="B524" t="str">
            <v>RECYCLABLE MATERIAL SALES</v>
          </cell>
          <cell r="C524" t="str">
            <v>Other Funds</v>
          </cell>
        </row>
        <row r="525">
          <cell r="A525">
            <v>4041</v>
          </cell>
          <cell r="B525" t="str">
            <v>POWER SALES</v>
          </cell>
          <cell r="C525" t="str">
            <v>Other Funds</v>
          </cell>
        </row>
        <row r="526">
          <cell r="A526">
            <v>4042</v>
          </cell>
          <cell r="B526" t="str">
            <v>GAS SALES</v>
          </cell>
          <cell r="C526" t="str">
            <v>Other Funds</v>
          </cell>
        </row>
        <row r="527">
          <cell r="A527">
            <v>4043</v>
          </cell>
          <cell r="B527" t="str">
            <v>JAIL MEALS</v>
          </cell>
          <cell r="C527" t="str">
            <v>Other Funds</v>
          </cell>
        </row>
        <row r="528">
          <cell r="A528">
            <v>4044</v>
          </cell>
          <cell r="B528" t="str">
            <v>MEAL SALES</v>
          </cell>
          <cell r="C528" t="str">
            <v>Inter-Agency Transfer</v>
          </cell>
        </row>
        <row r="529">
          <cell r="A529">
            <v>4045</v>
          </cell>
          <cell r="B529" t="str">
            <v>SALE OF EDUCATIONAL SUPPLIES</v>
          </cell>
          <cell r="C529" t="str">
            <v>Other Funds</v>
          </cell>
        </row>
        <row r="530">
          <cell r="A530">
            <v>4046</v>
          </cell>
          <cell r="B530" t="str">
            <v>NNCAS FOOD SERVICE REVENUE</v>
          </cell>
          <cell r="C530" t="str">
            <v>Inter-Agency Transfer</v>
          </cell>
        </row>
        <row r="531">
          <cell r="A531">
            <v>4047</v>
          </cell>
          <cell r="B531" t="str">
            <v>BENCHMARK FOOD SERVICE REVENUE</v>
          </cell>
          <cell r="C531" t="str">
            <v>Other Funds</v>
          </cell>
        </row>
        <row r="532">
          <cell r="A532">
            <v>4048</v>
          </cell>
          <cell r="B532" t="str">
            <v>HANDS-UP FOR YOUTH FOOD SERVICE</v>
          </cell>
          <cell r="C532" t="str">
            <v>Other Funds</v>
          </cell>
        </row>
        <row r="533">
          <cell r="A533">
            <v>4049</v>
          </cell>
          <cell r="B533" t="str">
            <v>SRC FOOD SERVICE REVENUE</v>
          </cell>
          <cell r="C533" t="str">
            <v>Inter-Agency Transfer</v>
          </cell>
        </row>
        <row r="534">
          <cell r="A534">
            <v>4050</v>
          </cell>
          <cell r="B534" t="str">
            <v>NDOT LOGO SIGN PROGRAM</v>
          </cell>
          <cell r="C534" t="str">
            <v>Other Funds</v>
          </cell>
        </row>
        <row r="535">
          <cell r="A535">
            <v>4052</v>
          </cell>
          <cell r="B535" t="str">
            <v>BOOK AND PAMPHLET SALES</v>
          </cell>
          <cell r="C535" t="str">
            <v>Other Funds</v>
          </cell>
        </row>
        <row r="536">
          <cell r="A536">
            <v>4062</v>
          </cell>
          <cell r="B536" t="str">
            <v>WAREHOUSE SALES</v>
          </cell>
          <cell r="C536" t="str">
            <v>Other Funds</v>
          </cell>
        </row>
        <row r="537">
          <cell r="A537">
            <v>4064</v>
          </cell>
          <cell r="B537" t="str">
            <v>SALE OF SURPLUS PROPERTY</v>
          </cell>
          <cell r="C537" t="str">
            <v>Other Funds</v>
          </cell>
        </row>
        <row r="538">
          <cell r="A538">
            <v>4065</v>
          </cell>
          <cell r="B538" t="str">
            <v>DIRECT SALES</v>
          </cell>
          <cell r="C538" t="str">
            <v>Other Funds</v>
          </cell>
        </row>
        <row r="539">
          <cell r="A539">
            <v>4066</v>
          </cell>
          <cell r="B539" t="str">
            <v>PHARMACY SALES</v>
          </cell>
          <cell r="C539" t="str">
            <v>Inter-Agency Transfer</v>
          </cell>
        </row>
        <row r="540">
          <cell r="A540">
            <v>4101</v>
          </cell>
          <cell r="B540" t="str">
            <v>COUNTY PARTICIPATION FUNDS</v>
          </cell>
          <cell r="C540" t="str">
            <v>Other Funds</v>
          </cell>
        </row>
        <row r="541">
          <cell r="A541">
            <v>4102</v>
          </cell>
          <cell r="B541" t="str">
            <v>RECEIPTS FROM LOCAL GOVERNMENT</v>
          </cell>
          <cell r="C541" t="str">
            <v>Other Funds</v>
          </cell>
        </row>
        <row r="542">
          <cell r="A542">
            <v>4103</v>
          </cell>
          <cell r="B542" t="str">
            <v>COUNTY REIMBURSEMENTS</v>
          </cell>
          <cell r="C542" t="str">
            <v>Other Funds</v>
          </cell>
        </row>
        <row r="543">
          <cell r="A543">
            <v>4104</v>
          </cell>
          <cell r="B543" t="str">
            <v>COUNTY FEES</v>
          </cell>
          <cell r="C543" t="str">
            <v>Other Funds</v>
          </cell>
        </row>
        <row r="544">
          <cell r="A544">
            <v>4105</v>
          </cell>
          <cell r="B544" t="str">
            <v>SCHOOL DISTRICT REIMBURSEMENTS</v>
          </cell>
          <cell r="C544" t="str">
            <v>Other Funds</v>
          </cell>
        </row>
        <row r="545">
          <cell r="A545">
            <v>4106</v>
          </cell>
          <cell r="B545" t="str">
            <v>COUNTY ASSESSOR TRNG RECEIPTS</v>
          </cell>
          <cell r="C545" t="str">
            <v>Other Funds</v>
          </cell>
        </row>
        <row r="546">
          <cell r="A546">
            <v>4107</v>
          </cell>
          <cell r="B546" t="str">
            <v>COUNTY APPRAISAL RECEIPTS</v>
          </cell>
          <cell r="C546" t="str">
            <v>Other Funds</v>
          </cell>
        </row>
        <row r="547">
          <cell r="A547">
            <v>4108</v>
          </cell>
          <cell r="B547" t="str">
            <v>WASHOE CO RECEIPTS</v>
          </cell>
          <cell r="C547" t="str">
            <v>Other Funds</v>
          </cell>
        </row>
        <row r="548">
          <cell r="A548">
            <v>4109</v>
          </cell>
          <cell r="B548" t="str">
            <v>ELKO CO RECEIPTS</v>
          </cell>
          <cell r="C548" t="str">
            <v>Other Funds</v>
          </cell>
        </row>
        <row r="549">
          <cell r="A549">
            <v>4110</v>
          </cell>
          <cell r="B549" t="str">
            <v>STOREY CO RECEIPTS</v>
          </cell>
          <cell r="C549" t="str">
            <v>Other Funds</v>
          </cell>
        </row>
        <row r="550">
          <cell r="A550">
            <v>4111</v>
          </cell>
          <cell r="B550" t="str">
            <v>CLARK CO RECEIPTS</v>
          </cell>
          <cell r="C550" t="str">
            <v>Other Funds</v>
          </cell>
        </row>
        <row r="551">
          <cell r="A551">
            <v>4112</v>
          </cell>
          <cell r="B551" t="str">
            <v>EUREKA CO RECEIPTS</v>
          </cell>
          <cell r="C551" t="str">
            <v>Other Funds</v>
          </cell>
        </row>
        <row r="552">
          <cell r="A552">
            <v>4113</v>
          </cell>
          <cell r="B552" t="str">
            <v>DOUGLAS CO RECEIPTS</v>
          </cell>
          <cell r="C552" t="str">
            <v>Other Funds</v>
          </cell>
        </row>
        <row r="553">
          <cell r="A553">
            <v>4114</v>
          </cell>
          <cell r="B553" t="str">
            <v>CARSON CITY RECEIPTS</v>
          </cell>
          <cell r="C553" t="str">
            <v>Other Funds</v>
          </cell>
        </row>
        <row r="554">
          <cell r="A554">
            <v>4115</v>
          </cell>
          <cell r="B554" t="str">
            <v>WHITE PINE COUNTY RECEIPTS</v>
          </cell>
          <cell r="C554" t="str">
            <v>Other Funds</v>
          </cell>
        </row>
        <row r="555">
          <cell r="A555">
            <v>4116</v>
          </cell>
          <cell r="B555" t="str">
            <v>STATE OF CALIFORNIA RECEIPTS</v>
          </cell>
          <cell r="C555" t="str">
            <v>Other Funds</v>
          </cell>
        </row>
        <row r="556">
          <cell r="A556">
            <v>4117</v>
          </cell>
          <cell r="B556" t="str">
            <v>UNIVERSITY SYSTEM RECEIPTS</v>
          </cell>
          <cell r="C556" t="str">
            <v>Other Funds</v>
          </cell>
        </row>
        <row r="557">
          <cell r="A557">
            <v>4118</v>
          </cell>
          <cell r="B557" t="str">
            <v>AB595 BOND REVENUE</v>
          </cell>
          <cell r="C557" t="str">
            <v>Other Funds</v>
          </cell>
        </row>
        <row r="558">
          <cell r="A558">
            <v>4151</v>
          </cell>
          <cell r="B558" t="str">
            <v>CIVIL PENALTIES</v>
          </cell>
          <cell r="C558" t="str">
            <v>Other Funds</v>
          </cell>
        </row>
        <row r="559">
          <cell r="A559">
            <v>4152</v>
          </cell>
          <cell r="B559" t="str">
            <v>FINES/FORFEITURES/PENALTIES</v>
          </cell>
          <cell r="C559" t="str">
            <v>Other Funds</v>
          </cell>
        </row>
        <row r="560">
          <cell r="A560">
            <v>4153</v>
          </cell>
          <cell r="B560" t="str">
            <v>DEPOSIT FORFEITURE</v>
          </cell>
          <cell r="C560" t="str">
            <v>Other Funds</v>
          </cell>
        </row>
        <row r="561">
          <cell r="A561">
            <v>4154</v>
          </cell>
          <cell r="B561" t="str">
            <v>JUSTICE COURT FINES</v>
          </cell>
          <cell r="C561" t="str">
            <v>Other Funds</v>
          </cell>
        </row>
        <row r="562">
          <cell r="A562">
            <v>4155</v>
          </cell>
          <cell r="B562" t="str">
            <v>DISTRICT COURT FINES</v>
          </cell>
          <cell r="C562" t="str">
            <v>Other Funds</v>
          </cell>
        </row>
        <row r="563">
          <cell r="A563">
            <v>4156</v>
          </cell>
          <cell r="B563" t="str">
            <v>PENALTIES</v>
          </cell>
          <cell r="C563" t="str">
            <v>Other Funds</v>
          </cell>
        </row>
        <row r="564">
          <cell r="A564">
            <v>4157</v>
          </cell>
          <cell r="B564" t="str">
            <v>FINES</v>
          </cell>
          <cell r="C564" t="str">
            <v>Other Funds</v>
          </cell>
        </row>
        <row r="565">
          <cell r="A565">
            <v>4158</v>
          </cell>
          <cell r="B565" t="str">
            <v>PENALTIES-NON FED</v>
          </cell>
          <cell r="C565" t="str">
            <v>Other Funds</v>
          </cell>
        </row>
        <row r="566">
          <cell r="A566">
            <v>4200</v>
          </cell>
          <cell r="B566" t="str">
            <v>INSURANCE RECOVERIES</v>
          </cell>
          <cell r="C566" t="str">
            <v>Other Funds</v>
          </cell>
        </row>
        <row r="567">
          <cell r="A567">
            <v>4201</v>
          </cell>
          <cell r="B567" t="str">
            <v>REIMBURSEMENT</v>
          </cell>
          <cell r="C567" t="str">
            <v>Other Funds</v>
          </cell>
        </row>
        <row r="568">
          <cell r="A568">
            <v>4202</v>
          </cell>
          <cell r="B568" t="str">
            <v>SIIS REFUNDS</v>
          </cell>
          <cell r="C568" t="str">
            <v>Other Funds</v>
          </cell>
        </row>
        <row r="569">
          <cell r="A569">
            <v>4203</v>
          </cell>
          <cell r="B569" t="str">
            <v>PRIOR YEAR REFUNDS</v>
          </cell>
          <cell r="C569" t="str">
            <v>Other Funds</v>
          </cell>
        </row>
        <row r="570">
          <cell r="A570">
            <v>4204</v>
          </cell>
          <cell r="B570" t="str">
            <v>DEFAULT RECOVERIES</v>
          </cell>
          <cell r="C570" t="str">
            <v>Other Funds</v>
          </cell>
        </row>
        <row r="571">
          <cell r="A571">
            <v>4205</v>
          </cell>
          <cell r="B571" t="str">
            <v>FOOD STAMP REIMBURSEMENT</v>
          </cell>
          <cell r="C571" t="str">
            <v>Other Funds</v>
          </cell>
        </row>
        <row r="572">
          <cell r="A572">
            <v>4206</v>
          </cell>
          <cell r="B572" t="str">
            <v>BLOOD DRIVE REIMBURSEMENT</v>
          </cell>
          <cell r="C572" t="str">
            <v>Other Funds</v>
          </cell>
        </row>
        <row r="573">
          <cell r="A573">
            <v>4207</v>
          </cell>
          <cell r="B573" t="str">
            <v>OIL REFUNDS</v>
          </cell>
          <cell r="C573" t="str">
            <v>Other Funds</v>
          </cell>
        </row>
        <row r="574">
          <cell r="A574">
            <v>4208</v>
          </cell>
          <cell r="B574" t="str">
            <v>REBATE OF GASOLINE TAX</v>
          </cell>
          <cell r="C574" t="str">
            <v>Other Funds</v>
          </cell>
        </row>
        <row r="575">
          <cell r="A575">
            <v>4209</v>
          </cell>
          <cell r="B575" t="str">
            <v>RECOVERIES</v>
          </cell>
          <cell r="C575" t="str">
            <v>Other Funds</v>
          </cell>
        </row>
        <row r="576">
          <cell r="A576">
            <v>4210</v>
          </cell>
          <cell r="B576" t="str">
            <v>FED GRANT REIMBURSEMENT</v>
          </cell>
          <cell r="C576" t="str">
            <v>Other Funds</v>
          </cell>
        </row>
        <row r="577">
          <cell r="A577">
            <v>4211</v>
          </cell>
          <cell r="B577" t="str">
            <v>BADA REIMBURSEMENT</v>
          </cell>
          <cell r="C577" t="str">
            <v>Other Funds</v>
          </cell>
        </row>
        <row r="578">
          <cell r="A578">
            <v>4212</v>
          </cell>
          <cell r="B578" t="str">
            <v>BVR REIMBURSEMENT</v>
          </cell>
          <cell r="C578" t="str">
            <v>Other Funds</v>
          </cell>
        </row>
        <row r="579">
          <cell r="A579">
            <v>4213</v>
          </cell>
          <cell r="B579" t="str">
            <v>DD REIMBURSEMENT</v>
          </cell>
          <cell r="C579" t="str">
            <v>Other Funds</v>
          </cell>
        </row>
        <row r="580">
          <cell r="A580">
            <v>4214</v>
          </cell>
          <cell r="B580" t="str">
            <v>BDA REIMBURSEMENT</v>
          </cell>
          <cell r="C580" t="str">
            <v>Other Funds</v>
          </cell>
        </row>
        <row r="581">
          <cell r="A581">
            <v>4215</v>
          </cell>
          <cell r="B581" t="str">
            <v>BSTB REIMBURSEMENT</v>
          </cell>
          <cell r="C581" t="str">
            <v>Other Funds</v>
          </cell>
        </row>
        <row r="582">
          <cell r="A582">
            <v>4216</v>
          </cell>
          <cell r="B582" t="str">
            <v>SSA REIMBURSEMENT</v>
          </cell>
          <cell r="C582" t="str">
            <v>Other Funds</v>
          </cell>
        </row>
        <row r="583">
          <cell r="A583">
            <v>4217</v>
          </cell>
          <cell r="B583" t="str">
            <v>REFUNDS OF UNUSED GRANT MONEY</v>
          </cell>
          <cell r="C583" t="str">
            <v>Other Funds</v>
          </cell>
        </row>
        <row r="584">
          <cell r="A584">
            <v>4218</v>
          </cell>
          <cell r="B584" t="str">
            <v>REBATE</v>
          </cell>
          <cell r="C584" t="str">
            <v>Other Funds</v>
          </cell>
        </row>
        <row r="585">
          <cell r="A585">
            <v>4219</v>
          </cell>
          <cell r="B585" t="str">
            <v>FOREST FIRE REIMBURSEMENTS</v>
          </cell>
          <cell r="C585" t="str">
            <v>Other Funds</v>
          </cell>
        </row>
        <row r="586">
          <cell r="A586">
            <v>4220</v>
          </cell>
          <cell r="B586" t="str">
            <v>TECH REIMBURSEMENT</v>
          </cell>
          <cell r="C586" t="str">
            <v>Inter-Agency Transfer</v>
          </cell>
        </row>
        <row r="587">
          <cell r="A587">
            <v>4221</v>
          </cell>
          <cell r="B587" t="str">
            <v>TDD REIMBURSEMENT</v>
          </cell>
          <cell r="C587" t="str">
            <v>Other Funds</v>
          </cell>
        </row>
        <row r="588">
          <cell r="A588">
            <v>4222</v>
          </cell>
          <cell r="B588" t="str">
            <v>BEP REIMBURSEMENT</v>
          </cell>
          <cell r="C588" t="str">
            <v>Other Funds</v>
          </cell>
        </row>
        <row r="589">
          <cell r="A589">
            <v>4223</v>
          </cell>
          <cell r="B589" t="str">
            <v>DRUG COMMISSION REIMBURSEMENT</v>
          </cell>
          <cell r="C589" t="str">
            <v>Other Funds</v>
          </cell>
        </row>
        <row r="590">
          <cell r="A590">
            <v>4224</v>
          </cell>
          <cell r="B590" t="str">
            <v>BUILD AMERICA BONDS SUBSIDY</v>
          </cell>
          <cell r="C590" t="str">
            <v>Other Funds</v>
          </cell>
        </row>
        <row r="591">
          <cell r="A591">
            <v>4225</v>
          </cell>
          <cell r="B591" t="str">
            <v>SYSTEM USE-AR NSF CHARGE</v>
          </cell>
          <cell r="C591" t="str">
            <v>Other Funds</v>
          </cell>
        </row>
        <row r="592">
          <cell r="A592">
            <v>4226</v>
          </cell>
          <cell r="B592" t="str">
            <v>SYSTEM USE-AR INTEREST CHARGE</v>
          </cell>
          <cell r="C592" t="str">
            <v>Other Funds</v>
          </cell>
        </row>
        <row r="593">
          <cell r="A593">
            <v>4227</v>
          </cell>
          <cell r="B593" t="str">
            <v>SYSTEM USE-AR LATE CHARGE</v>
          </cell>
          <cell r="C593" t="str">
            <v>Other Funds</v>
          </cell>
        </row>
        <row r="594">
          <cell r="A594">
            <v>4230</v>
          </cell>
          <cell r="B594" t="str">
            <v>COST ALLOCATION REIMBURSEMENT - A</v>
          </cell>
          <cell r="C594" t="str">
            <v>Inter-Agency Transfer</v>
          </cell>
        </row>
        <row r="595">
          <cell r="A595">
            <v>4231</v>
          </cell>
          <cell r="B595" t="str">
            <v>COST ALLOCATION REIMBURSEMENT - B</v>
          </cell>
          <cell r="C595" t="str">
            <v>Inter-Agency Transfer</v>
          </cell>
        </row>
        <row r="596">
          <cell r="A596">
            <v>4232</v>
          </cell>
          <cell r="B596" t="str">
            <v>COST ALLOCATION REIMBURSEMENT - C</v>
          </cell>
          <cell r="C596" t="str">
            <v>Inter-Agency Transfer</v>
          </cell>
        </row>
        <row r="597">
          <cell r="A597">
            <v>4233</v>
          </cell>
          <cell r="B597" t="str">
            <v>COST ALLOCATION REIMBURSEMENT - D</v>
          </cell>
          <cell r="C597" t="str">
            <v>Inter-Agency Transfer</v>
          </cell>
        </row>
        <row r="598">
          <cell r="A598">
            <v>4234</v>
          </cell>
          <cell r="B598" t="str">
            <v>COST ALLOCATION REIMBURSEMENT - E</v>
          </cell>
          <cell r="C598" t="str">
            <v>Inter-Agency Transfer</v>
          </cell>
        </row>
        <row r="599">
          <cell r="A599">
            <v>4235</v>
          </cell>
          <cell r="B599" t="str">
            <v>COST ALLOCATION REIMBURSEMENT - F</v>
          </cell>
          <cell r="C599" t="str">
            <v>Inter-Agency Transfer</v>
          </cell>
        </row>
        <row r="600">
          <cell r="A600">
            <v>4236</v>
          </cell>
          <cell r="B600" t="str">
            <v>COST ALLOCATION REIMBURSEMENT - E/G</v>
          </cell>
          <cell r="C600" t="str">
            <v>Inter-Agency Transfer</v>
          </cell>
        </row>
        <row r="601">
          <cell r="A601">
            <v>4237</v>
          </cell>
          <cell r="B601" t="str">
            <v>COST ALLOCATION - NHP DISPATCH</v>
          </cell>
          <cell r="C601" t="str">
            <v>Inter-Agency Transfer</v>
          </cell>
        </row>
        <row r="602">
          <cell r="A602">
            <v>4238</v>
          </cell>
          <cell r="B602" t="str">
            <v>COST ALLOCATION - NDOT 800 MHZ RADIO</v>
          </cell>
          <cell r="C602" t="str">
            <v>Inter-Agency Transfer</v>
          </cell>
        </row>
        <row r="603">
          <cell r="A603">
            <v>4240</v>
          </cell>
          <cell r="B603" t="str">
            <v>CONTRIBUTIONS</v>
          </cell>
          <cell r="C603" t="str">
            <v>Other Funds</v>
          </cell>
        </row>
        <row r="604">
          <cell r="A604">
            <v>4241</v>
          </cell>
          <cell r="B604" t="str">
            <v>CONTRIBUTIONS - ROLLOVERS</v>
          </cell>
          <cell r="C604" t="str">
            <v>Other Funds</v>
          </cell>
        </row>
        <row r="605">
          <cell r="A605">
            <v>4250</v>
          </cell>
          <cell r="B605" t="str">
            <v>VICTIMS OF DOMESTIC VIOLENCE</v>
          </cell>
          <cell r="C605" t="str">
            <v>Other Funds</v>
          </cell>
        </row>
        <row r="606">
          <cell r="A606">
            <v>4251</v>
          </cell>
          <cell r="B606" t="str">
            <v>GIFTS AND DONATIONS</v>
          </cell>
          <cell r="C606" t="str">
            <v>Other Funds</v>
          </cell>
        </row>
        <row r="607">
          <cell r="A607">
            <v>4252</v>
          </cell>
          <cell r="B607" t="str">
            <v>EXCESS PROPERTY SALES</v>
          </cell>
          <cell r="C607" t="str">
            <v>Other Funds</v>
          </cell>
        </row>
        <row r="608">
          <cell r="A608">
            <v>4253</v>
          </cell>
          <cell r="B608" t="str">
            <v>OPERATION GAME THIEF DONATION</v>
          </cell>
          <cell r="C608" t="str">
            <v>Other Funds</v>
          </cell>
        </row>
        <row r="609">
          <cell r="A609">
            <v>4254</v>
          </cell>
          <cell r="B609" t="str">
            <v>MISCELLANEOUS REVENUE</v>
          </cell>
          <cell r="C609" t="str">
            <v>Other Funds</v>
          </cell>
        </row>
        <row r="610">
          <cell r="A610">
            <v>4255</v>
          </cell>
          <cell r="B610" t="str">
            <v>FORESTRY HONOR CAMP REC</v>
          </cell>
          <cell r="C610" t="str">
            <v>Other Funds</v>
          </cell>
        </row>
        <row r="611">
          <cell r="A611">
            <v>4256</v>
          </cell>
          <cell r="B611" t="str">
            <v>RESTITUTION COLLECTIONS</v>
          </cell>
          <cell r="C611" t="str">
            <v>Other Funds</v>
          </cell>
        </row>
        <row r="612">
          <cell r="A612">
            <v>4257</v>
          </cell>
          <cell r="B612" t="str">
            <v>POWER SURCHARGE</v>
          </cell>
          <cell r="C612" t="str">
            <v>Other Funds</v>
          </cell>
        </row>
        <row r="613">
          <cell r="A613">
            <v>4258</v>
          </cell>
          <cell r="B613" t="str">
            <v>DISCOUNTS EARNED</v>
          </cell>
          <cell r="C613" t="str">
            <v>Other Funds</v>
          </cell>
        </row>
        <row r="614">
          <cell r="A614">
            <v>4259</v>
          </cell>
          <cell r="B614" t="str">
            <v>CO-SPONSOR CONTRIBUTIONS</v>
          </cell>
          <cell r="C614" t="str">
            <v>Other Funds</v>
          </cell>
        </row>
        <row r="615">
          <cell r="A615">
            <v>4260</v>
          </cell>
          <cell r="B615" t="str">
            <v>ESTRAY SALES - AGRICULTURE</v>
          </cell>
          <cell r="C615" t="str">
            <v>Other Funds</v>
          </cell>
        </row>
        <row r="616">
          <cell r="A616">
            <v>4261</v>
          </cell>
          <cell r="B616" t="str">
            <v>STATE SHARE OF COLLECTIONS</v>
          </cell>
          <cell r="C616" t="str">
            <v>Other Funds</v>
          </cell>
        </row>
        <row r="617">
          <cell r="A617">
            <v>4262</v>
          </cell>
          <cell r="B617" t="str">
            <v>INCENTIVES - NEVADA</v>
          </cell>
          <cell r="C617" t="str">
            <v>Other Funds</v>
          </cell>
        </row>
        <row r="618">
          <cell r="A618">
            <v>4263</v>
          </cell>
          <cell r="B618" t="str">
            <v>WATER BOND REIMBURSEMENTS</v>
          </cell>
          <cell r="C618" t="str">
            <v>Other Funds</v>
          </cell>
        </row>
        <row r="619">
          <cell r="A619">
            <v>4264</v>
          </cell>
          <cell r="B619" t="str">
            <v>AIR OPERATIONS</v>
          </cell>
          <cell r="C619" t="str">
            <v>Inter-Agency Transfer</v>
          </cell>
        </row>
        <row r="620">
          <cell r="A620">
            <v>4265</v>
          </cell>
          <cell r="B620" t="str">
            <v>PRIVATE GRANT</v>
          </cell>
          <cell r="C620" t="str">
            <v>Other Funds</v>
          </cell>
        </row>
        <row r="621">
          <cell r="A621">
            <v>4266</v>
          </cell>
          <cell r="B621" t="str">
            <v>PRIVATE GRANT - A</v>
          </cell>
          <cell r="C621" t="str">
            <v>Other Funds</v>
          </cell>
        </row>
        <row r="622">
          <cell r="A622">
            <v>4267</v>
          </cell>
          <cell r="B622" t="str">
            <v>PRIVATE GRANT - B</v>
          </cell>
          <cell r="C622" t="str">
            <v>Other Funds</v>
          </cell>
        </row>
        <row r="623">
          <cell r="A623">
            <v>4268</v>
          </cell>
          <cell r="B623" t="str">
            <v>PRIVATE GRANT - C</v>
          </cell>
          <cell r="C623" t="str">
            <v>Other Funds</v>
          </cell>
        </row>
        <row r="624">
          <cell r="A624">
            <v>4269</v>
          </cell>
          <cell r="B624" t="str">
            <v>PRIVATE GRANT - D</v>
          </cell>
          <cell r="C624" t="str">
            <v>Other Funds</v>
          </cell>
        </row>
        <row r="625">
          <cell r="A625">
            <v>4270</v>
          </cell>
          <cell r="B625" t="str">
            <v>COMMISSIONS</v>
          </cell>
          <cell r="C625" t="str">
            <v>Other Funds</v>
          </cell>
        </row>
        <row r="626">
          <cell r="A626">
            <v>4271</v>
          </cell>
          <cell r="B626" t="str">
            <v>LAND SALES INCOME</v>
          </cell>
          <cell r="C626" t="str">
            <v>Other Funds</v>
          </cell>
        </row>
        <row r="627">
          <cell r="A627">
            <v>4272</v>
          </cell>
          <cell r="B627" t="str">
            <v>UNCLAIMED PROPERTY RECEIPTS</v>
          </cell>
          <cell r="C627" t="str">
            <v>Other Funds</v>
          </cell>
        </row>
        <row r="628">
          <cell r="A628">
            <v>4273</v>
          </cell>
          <cell r="B628" t="str">
            <v>ESTRAY SALES</v>
          </cell>
          <cell r="C628" t="str">
            <v>Other Funds</v>
          </cell>
        </row>
        <row r="629">
          <cell r="A629">
            <v>4274</v>
          </cell>
          <cell r="B629" t="str">
            <v>AGREEMENT INCOME</v>
          </cell>
          <cell r="C629" t="str">
            <v>Other Funds</v>
          </cell>
        </row>
        <row r="630">
          <cell r="A630">
            <v>4275</v>
          </cell>
          <cell r="B630" t="str">
            <v>TELEPHONE SURCHARGE</v>
          </cell>
          <cell r="C630" t="str">
            <v>Other Funds</v>
          </cell>
        </row>
        <row r="631">
          <cell r="A631">
            <v>4276</v>
          </cell>
          <cell r="B631" t="str">
            <v>LAPSED ESCHEATES</v>
          </cell>
          <cell r="C631" t="str">
            <v>Other Funds</v>
          </cell>
        </row>
        <row r="632">
          <cell r="A632">
            <v>4277</v>
          </cell>
          <cell r="B632" t="str">
            <v>LOW LEVEL WASTE SURCHARGE</v>
          </cell>
          <cell r="C632" t="str">
            <v>Other Funds</v>
          </cell>
        </row>
        <row r="633">
          <cell r="A633">
            <v>4278</v>
          </cell>
          <cell r="B633" t="str">
            <v>REVENUE FOR BUDGET SAVINGS</v>
          </cell>
          <cell r="C633" t="str">
            <v>Other Funds</v>
          </cell>
        </row>
        <row r="634">
          <cell r="A634">
            <v>4279</v>
          </cell>
          <cell r="B634" t="str">
            <v>SETTLEMENT INCOME</v>
          </cell>
          <cell r="C634" t="str">
            <v>Other Funds</v>
          </cell>
        </row>
        <row r="635">
          <cell r="A635">
            <v>4280</v>
          </cell>
          <cell r="B635" t="str">
            <v>WAGE ASSESSMENT</v>
          </cell>
          <cell r="C635" t="str">
            <v>Other Funds</v>
          </cell>
        </row>
        <row r="636">
          <cell r="A636">
            <v>4281</v>
          </cell>
          <cell r="B636" t="str">
            <v>PRIVATE SUBSIDIES</v>
          </cell>
          <cell r="C636" t="str">
            <v>Other Funds</v>
          </cell>
        </row>
        <row r="637">
          <cell r="A637">
            <v>4282</v>
          </cell>
          <cell r="B637" t="str">
            <v>COPAYMENTS</v>
          </cell>
          <cell r="C637" t="str">
            <v>Other Funds</v>
          </cell>
        </row>
        <row r="638">
          <cell r="A638">
            <v>4283</v>
          </cell>
          <cell r="B638" t="str">
            <v>TICKET SURCHARGE</v>
          </cell>
          <cell r="C638" t="str">
            <v>Other Funds</v>
          </cell>
        </row>
        <row r="639">
          <cell r="A639">
            <v>4284</v>
          </cell>
          <cell r="B639" t="str">
            <v>INDIVIDUAL SUPPORT</v>
          </cell>
          <cell r="C639" t="str">
            <v>Other Funds</v>
          </cell>
        </row>
        <row r="640">
          <cell r="A640">
            <v>4285</v>
          </cell>
          <cell r="B640" t="str">
            <v>NON CASH REVENUE</v>
          </cell>
          <cell r="C640" t="str">
            <v>Other Funds</v>
          </cell>
        </row>
        <row r="641">
          <cell r="A641">
            <v>4286</v>
          </cell>
          <cell r="B641" t="str">
            <v>BOND PROGRAM INCOME</v>
          </cell>
          <cell r="C641" t="str">
            <v>Other Funds</v>
          </cell>
        </row>
        <row r="642">
          <cell r="A642">
            <v>4287</v>
          </cell>
          <cell r="B642" t="str">
            <v>TOBACCO SETTLEMENT INCOME</v>
          </cell>
          <cell r="C642" t="str">
            <v>Other Funds</v>
          </cell>
        </row>
        <row r="643">
          <cell r="A643">
            <v>4301</v>
          </cell>
          <cell r="B643" t="str">
            <v>RENTAL INCOME - NON-EXECUTIVE BUDGETS</v>
          </cell>
          <cell r="C643" t="str">
            <v>Other Funds</v>
          </cell>
        </row>
        <row r="644">
          <cell r="A644">
            <v>4302</v>
          </cell>
          <cell r="B644" t="str">
            <v>WAREHOUSE SPACE RENTAL</v>
          </cell>
          <cell r="C644" t="str">
            <v>Other Funds</v>
          </cell>
        </row>
        <row r="645">
          <cell r="A645">
            <v>4303</v>
          </cell>
          <cell r="B645" t="str">
            <v>MACHINE RENTAL</v>
          </cell>
          <cell r="C645" t="str">
            <v>Other Funds</v>
          </cell>
        </row>
        <row r="646">
          <cell r="A646">
            <v>4304</v>
          </cell>
          <cell r="B646" t="str">
            <v>BUILDING RENT - EXECUTIVE BUDGETS</v>
          </cell>
          <cell r="C646" t="str">
            <v>Inter-Agency Transfer</v>
          </cell>
        </row>
        <row r="647">
          <cell r="A647">
            <v>4305</v>
          </cell>
          <cell r="B647" t="str">
            <v>STATEWIDE LEASES</v>
          </cell>
          <cell r="C647" t="str">
            <v>Other Funds</v>
          </cell>
        </row>
        <row r="648">
          <cell r="A648">
            <v>4306</v>
          </cell>
          <cell r="B648" t="str">
            <v>VEHICLE RENTAL</v>
          </cell>
          <cell r="C648" t="str">
            <v>Inter-Agency Transfer</v>
          </cell>
        </row>
        <row r="649">
          <cell r="A649">
            <v>4307</v>
          </cell>
          <cell r="B649" t="str">
            <v>OUTSIDE VEHICLE RENTAL</v>
          </cell>
          <cell r="C649" t="str">
            <v>Inter-Agency Transfer</v>
          </cell>
        </row>
        <row r="650">
          <cell r="A650">
            <v>4308</v>
          </cell>
          <cell r="B650" t="str">
            <v>VEHICLE RENT - RENO</v>
          </cell>
          <cell r="C650" t="str">
            <v>Other Funds</v>
          </cell>
        </row>
        <row r="651">
          <cell r="A651">
            <v>4309</v>
          </cell>
          <cell r="B651" t="str">
            <v>TELEPHONE EQUIP RENTAL</v>
          </cell>
          <cell r="C651" t="str">
            <v>Other Funds</v>
          </cell>
        </row>
        <row r="652">
          <cell r="A652">
            <v>4310</v>
          </cell>
          <cell r="B652" t="str">
            <v>ARMORY RENTAL</v>
          </cell>
          <cell r="C652" t="str">
            <v>Other Funds</v>
          </cell>
        </row>
        <row r="653">
          <cell r="A653">
            <v>4311</v>
          </cell>
          <cell r="B653" t="str">
            <v>ROYALTY INCOME</v>
          </cell>
          <cell r="C653" t="str">
            <v>Other Funds</v>
          </cell>
        </row>
        <row r="654">
          <cell r="A654">
            <v>4318</v>
          </cell>
          <cell r="B654" t="str">
            <v>MISC INSURANCE PREMIUMS</v>
          </cell>
          <cell r="C654" t="str">
            <v>Other Funds</v>
          </cell>
        </row>
        <row r="655">
          <cell r="A655">
            <v>4319</v>
          </cell>
          <cell r="B655" t="str">
            <v>AVIATION INSURANCE</v>
          </cell>
          <cell r="C655" t="str">
            <v>Inter-Agency Transfer</v>
          </cell>
        </row>
        <row r="656">
          <cell r="A656">
            <v>4320</v>
          </cell>
          <cell r="B656" t="str">
            <v>PREMIUM INCOME</v>
          </cell>
          <cell r="C656" t="str">
            <v>Other Funds</v>
          </cell>
        </row>
        <row r="657">
          <cell r="A657">
            <v>4321</v>
          </cell>
          <cell r="B657" t="str">
            <v>AUTO PHYSICAL DAMAGE INSURANCE</v>
          </cell>
          <cell r="C657" t="str">
            <v>Inter-Agency Transfer</v>
          </cell>
        </row>
        <row r="658">
          <cell r="A658">
            <v>4322</v>
          </cell>
          <cell r="B658" t="str">
            <v>PROPERTY &amp; CONTENTS INSURANCE</v>
          </cell>
          <cell r="C658" t="str">
            <v>Inter-Agency Transfer</v>
          </cell>
        </row>
        <row r="659">
          <cell r="A659">
            <v>4323</v>
          </cell>
          <cell r="B659" t="str">
            <v>EXCESS LIABILITY INSURANCE</v>
          </cell>
          <cell r="C659" t="str">
            <v>Inter-Agency Transfer</v>
          </cell>
        </row>
        <row r="660">
          <cell r="A660">
            <v>4324</v>
          </cell>
          <cell r="B660" t="str">
            <v>INSURANCE PREMIUMS - A</v>
          </cell>
          <cell r="C660" t="str">
            <v>Inter-Agency Transfer</v>
          </cell>
        </row>
        <row r="661">
          <cell r="A661">
            <v>4325</v>
          </cell>
          <cell r="B661" t="str">
            <v>INSURANCE PREMIUMS</v>
          </cell>
          <cell r="C661" t="str">
            <v>Inter-Agency Transfer</v>
          </cell>
        </row>
        <row r="662">
          <cell r="A662">
            <v>4326</v>
          </cell>
          <cell r="B662" t="str">
            <v>TREASURER'S INTEREST DISTRIB</v>
          </cell>
          <cell r="C662" t="str">
            <v>Other Funds</v>
          </cell>
        </row>
        <row r="663">
          <cell r="A663">
            <v>4327</v>
          </cell>
          <cell r="B663" t="str">
            <v>TREASURER'S INTEREST DIST FROM OTHER B/A</v>
          </cell>
          <cell r="C663" t="str">
            <v>Other Funds</v>
          </cell>
        </row>
        <row r="664">
          <cell r="A664">
            <v>4328</v>
          </cell>
          <cell r="B664" t="str">
            <v>INVESTMENT INCOME</v>
          </cell>
          <cell r="C664" t="str">
            <v>Other Funds</v>
          </cell>
        </row>
        <row r="665">
          <cell r="A665">
            <v>4329</v>
          </cell>
          <cell r="B665" t="str">
            <v>GAIN ON SALE OF MUNI BONDS</v>
          </cell>
          <cell r="C665" t="str">
            <v>Other Funds</v>
          </cell>
        </row>
        <row r="666">
          <cell r="A666">
            <v>4330</v>
          </cell>
          <cell r="B666" t="str">
            <v>TREASURER'S ASSESSMENT</v>
          </cell>
          <cell r="C666" t="str">
            <v>Other Funds</v>
          </cell>
        </row>
        <row r="667">
          <cell r="A667">
            <v>4331</v>
          </cell>
          <cell r="B667" t="str">
            <v>INTEREST INCOME</v>
          </cell>
          <cell r="C667" t="str">
            <v>Other Funds</v>
          </cell>
        </row>
        <row r="668">
          <cell r="A668">
            <v>4332</v>
          </cell>
          <cell r="B668" t="str">
            <v>INTEREST PAYMENTS FOR BONDS</v>
          </cell>
          <cell r="C668" t="str">
            <v>Other Funds</v>
          </cell>
        </row>
        <row r="669">
          <cell r="A669">
            <v>4333</v>
          </cell>
          <cell r="B669" t="str">
            <v>INTEREST ON LAND SALE CONTRACTS</v>
          </cell>
          <cell r="C669" t="str">
            <v>Other Funds</v>
          </cell>
        </row>
        <row r="670">
          <cell r="A670">
            <v>4335</v>
          </cell>
          <cell r="B670" t="str">
            <v>REIMBURSEMENT OF EXPENSES</v>
          </cell>
          <cell r="C670" t="str">
            <v>Inter-Agency Transfer</v>
          </cell>
        </row>
        <row r="671">
          <cell r="A671">
            <v>4338</v>
          </cell>
          <cell r="B671" t="str">
            <v>EPA INTEREST PAYMENTS FOR BONDS</v>
          </cell>
          <cell r="C671" t="str">
            <v>Other Funds</v>
          </cell>
        </row>
        <row r="672">
          <cell r="A672">
            <v>4339</v>
          </cell>
          <cell r="B672" t="str">
            <v>SAFE DR WATER INT PAYMENTS/BONDS</v>
          </cell>
          <cell r="C672" t="str">
            <v>Other Funds</v>
          </cell>
        </row>
        <row r="673">
          <cell r="A673">
            <v>4344</v>
          </cell>
          <cell r="B673" t="str">
            <v>INVESTMENT GAIN</v>
          </cell>
          <cell r="C673" t="str">
            <v>Other Funds</v>
          </cell>
        </row>
        <row r="674">
          <cell r="A674">
            <v>4351</v>
          </cell>
          <cell r="B674" t="str">
            <v>REIMBURSEMENT FOR UTILITIES</v>
          </cell>
          <cell r="C674" t="str">
            <v>Inter-Agency Transfer</v>
          </cell>
        </row>
        <row r="675">
          <cell r="A675">
            <v>4352</v>
          </cell>
          <cell r="B675" t="str">
            <v>SCRAP SALES</v>
          </cell>
          <cell r="C675" t="str">
            <v>Other Funds</v>
          </cell>
        </row>
        <row r="676">
          <cell r="A676">
            <v>4353</v>
          </cell>
          <cell r="B676" t="str">
            <v>MISCELLANEOUS REFUNDS</v>
          </cell>
          <cell r="C676" t="str">
            <v>Other Funds</v>
          </cell>
        </row>
        <row r="677">
          <cell r="A677">
            <v>4354</v>
          </cell>
          <cell r="B677" t="str">
            <v>ATTORNEY GENERAL REIMBURSEMENT</v>
          </cell>
          <cell r="C677" t="str">
            <v>Inter-Agency Transfer</v>
          </cell>
        </row>
        <row r="678">
          <cell r="A678">
            <v>4355</v>
          </cell>
          <cell r="B678" t="str">
            <v>REIMBURSEMENT OF EXPENSES</v>
          </cell>
          <cell r="C678" t="str">
            <v>Other Funds</v>
          </cell>
        </row>
        <row r="679">
          <cell r="A679">
            <v>4421</v>
          </cell>
          <cell r="B679" t="str">
            <v>LOAN REPAYMENT</v>
          </cell>
          <cell r="C679" t="str">
            <v>Other Funds</v>
          </cell>
        </row>
        <row r="680">
          <cell r="A680">
            <v>4422</v>
          </cell>
          <cell r="B680" t="str">
            <v>PRINCIPAL, MUNICIPAL BONDS</v>
          </cell>
          <cell r="C680" t="str">
            <v>Other Funds</v>
          </cell>
        </row>
        <row r="681">
          <cell r="A681">
            <v>4424</v>
          </cell>
          <cell r="B681" t="str">
            <v>STIPEND REPAYMENTS</v>
          </cell>
          <cell r="C681" t="str">
            <v>Other Funds</v>
          </cell>
        </row>
        <row r="682">
          <cell r="A682">
            <v>4426</v>
          </cell>
          <cell r="B682" t="str">
            <v>INTERGOVERNMENTAL LOAN REPAY</v>
          </cell>
          <cell r="C682" t="str">
            <v>Other Funds</v>
          </cell>
        </row>
        <row r="683">
          <cell r="A683">
            <v>4427</v>
          </cell>
          <cell r="B683" t="str">
            <v>RECEIPTS FROM PAROLEE LOANS</v>
          </cell>
          <cell r="C683" t="str">
            <v>Other Funds</v>
          </cell>
        </row>
        <row r="684">
          <cell r="A684">
            <v>4429</v>
          </cell>
          <cell r="B684" t="str">
            <v>LOAN REPAYMENT</v>
          </cell>
          <cell r="C684" t="str">
            <v>Other Funds</v>
          </cell>
        </row>
        <row r="685">
          <cell r="A685">
            <v>4431</v>
          </cell>
          <cell r="B685" t="str">
            <v>RECEIPTS FOR MBB ISSUE COSTS</v>
          </cell>
          <cell r="C685" t="str">
            <v>Other Funds</v>
          </cell>
        </row>
        <row r="686">
          <cell r="A686">
            <v>4432</v>
          </cell>
          <cell r="B686" t="str">
            <v>EPA LOAN PRINCIPAL PAYMENTS</v>
          </cell>
          <cell r="C686" t="str">
            <v>Other Funds</v>
          </cell>
        </row>
        <row r="687">
          <cell r="A687">
            <v>4433</v>
          </cell>
          <cell r="B687" t="str">
            <v>SAFE DRINKING PRINCIPAL-INTERGOV</v>
          </cell>
          <cell r="C687" t="str">
            <v>Other Funds</v>
          </cell>
        </row>
        <row r="688">
          <cell r="A688">
            <v>4434</v>
          </cell>
          <cell r="B688" t="str">
            <v>SAFE DRINKING PRINCIPAL-PRIVATE</v>
          </cell>
          <cell r="C688" t="str">
            <v>Other Funds</v>
          </cell>
        </row>
        <row r="689">
          <cell r="A689">
            <v>4435</v>
          </cell>
          <cell r="B689" t="str">
            <v>DEPOSITS FOR TUITION</v>
          </cell>
          <cell r="C689" t="str">
            <v>Other Funds</v>
          </cell>
        </row>
        <row r="690">
          <cell r="A690">
            <v>4436</v>
          </cell>
          <cell r="B690" t="str">
            <v>INTEREST ON TUITION DEPOSITS</v>
          </cell>
          <cell r="C690" t="str">
            <v>Other Funds</v>
          </cell>
        </row>
        <row r="691">
          <cell r="A691">
            <v>4451</v>
          </cell>
          <cell r="B691" t="str">
            <v>OVER $25K FEES COLLECTED</v>
          </cell>
          <cell r="C691" t="str">
            <v>Other Funds</v>
          </cell>
        </row>
        <row r="692">
          <cell r="A692">
            <v>4454</v>
          </cell>
          <cell r="B692" t="str">
            <v>OUTSIDE BANK ACCOUNT</v>
          </cell>
          <cell r="C692" t="str">
            <v>Other Funds</v>
          </cell>
        </row>
        <row r="693">
          <cell r="A693">
            <v>4457</v>
          </cell>
          <cell r="B693" t="str">
            <v>RECEIPT FROM TRUST AGENT</v>
          </cell>
          <cell r="C693" t="str">
            <v>Other Funds</v>
          </cell>
        </row>
        <row r="694">
          <cell r="A694">
            <v>4459</v>
          </cell>
          <cell r="B694" t="str">
            <v>CLOSE PETTY CASH</v>
          </cell>
          <cell r="C694" t="str">
            <v>Other Funds</v>
          </cell>
        </row>
        <row r="695">
          <cell r="A695">
            <v>4500</v>
          </cell>
          <cell r="B695" t="str">
            <v>UNEMPLOYMENT ASSESSMENTS</v>
          </cell>
          <cell r="C695" t="str">
            <v>Inter-Agency Transfer</v>
          </cell>
        </row>
        <row r="696">
          <cell r="A696">
            <v>4503</v>
          </cell>
          <cell r="B696" t="str">
            <v>CHILD SUPPORT FR CITIES/COUNTIES</v>
          </cell>
          <cell r="C696" t="str">
            <v>Other Funds</v>
          </cell>
        </row>
        <row r="697">
          <cell r="A697">
            <v>4504</v>
          </cell>
          <cell r="B697" t="str">
            <v>OTHER CHILD SUPPORT COLLECTIONS</v>
          </cell>
          <cell r="C697" t="str">
            <v>Other Funds</v>
          </cell>
        </row>
        <row r="698">
          <cell r="A698">
            <v>4509</v>
          </cell>
          <cell r="B698" t="str">
            <v>OTHER RECEIPTS</v>
          </cell>
          <cell r="C698" t="str">
            <v>Other Funds</v>
          </cell>
        </row>
        <row r="699">
          <cell r="A699">
            <v>4510</v>
          </cell>
          <cell r="B699" t="str">
            <v>DEPOSITS</v>
          </cell>
          <cell r="C699" t="str">
            <v>Other Funds</v>
          </cell>
        </row>
        <row r="700">
          <cell r="A700">
            <v>4513</v>
          </cell>
          <cell r="B700" t="str">
            <v>RECEIPTS FOR RESTITUTION</v>
          </cell>
          <cell r="C700" t="str">
            <v>Other Funds</v>
          </cell>
        </row>
        <row r="701">
          <cell r="A701">
            <v>4514</v>
          </cell>
          <cell r="B701" t="str">
            <v>RECEIPTS/RET EMPLOYEE INS</v>
          </cell>
          <cell r="C701" t="str">
            <v>Inter-Agency Transfer</v>
          </cell>
        </row>
        <row r="702">
          <cell r="A702">
            <v>4515</v>
          </cell>
          <cell r="B702" t="str">
            <v>DEFERRED REVENUE</v>
          </cell>
          <cell r="C702" t="str">
            <v>Other Funds</v>
          </cell>
        </row>
        <row r="703">
          <cell r="A703">
            <v>4517</v>
          </cell>
          <cell r="B703" t="str">
            <v>SUBSCRIPTIONS</v>
          </cell>
          <cell r="C703" t="str">
            <v>Other Funds</v>
          </cell>
        </row>
        <row r="704">
          <cell r="A704">
            <v>4518</v>
          </cell>
          <cell r="B704" t="str">
            <v>CSE-IRS COLLECTIONS</v>
          </cell>
          <cell r="C704" t="str">
            <v>Other Funds</v>
          </cell>
        </row>
        <row r="705">
          <cell r="A705">
            <v>4528</v>
          </cell>
          <cell r="B705" t="str">
            <v>RECEIPT/PURCHASED INTEREST</v>
          </cell>
          <cell r="C705" t="str">
            <v>Other Funds</v>
          </cell>
        </row>
        <row r="706">
          <cell r="A706">
            <v>4529</v>
          </cell>
          <cell r="B706" t="str">
            <v>REC OF SURETY BOND FORFEITURES</v>
          </cell>
          <cell r="C706" t="str">
            <v>Other Funds</v>
          </cell>
        </row>
        <row r="707">
          <cell r="A707">
            <v>4534</v>
          </cell>
          <cell r="B707" t="str">
            <v>CSE-ESD COLLECTIONS</v>
          </cell>
          <cell r="C707" t="str">
            <v>Other Funds</v>
          </cell>
        </row>
        <row r="708">
          <cell r="A708">
            <v>4542</v>
          </cell>
          <cell r="B708" t="str">
            <v>RECEIPTS/ACTIVE EMPLOYEE INS</v>
          </cell>
          <cell r="C708" t="str">
            <v>Inter-Agency Transfer</v>
          </cell>
        </row>
        <row r="709">
          <cell r="A709">
            <v>4544</v>
          </cell>
          <cell r="B709" t="str">
            <v>DISTRIB TO LOCAL LAW ENFORCMNT</v>
          </cell>
          <cell r="C709" t="str">
            <v>Other Funds</v>
          </cell>
        </row>
        <row r="710">
          <cell r="A710">
            <v>4545</v>
          </cell>
          <cell r="B710" t="str">
            <v>CASH BOND RECEIPTS</v>
          </cell>
          <cell r="C710" t="str">
            <v>Other Funds</v>
          </cell>
        </row>
        <row r="711">
          <cell r="A711">
            <v>4546</v>
          </cell>
          <cell r="B711" t="str">
            <v>NDI SEIZURES EVIDENCE</v>
          </cell>
          <cell r="C711" t="str">
            <v>Other Funds</v>
          </cell>
        </row>
        <row r="712">
          <cell r="A712">
            <v>4548</v>
          </cell>
          <cell r="B712" t="str">
            <v>ASSESSMENT FOR CONSUMER ADV</v>
          </cell>
          <cell r="C712" t="str">
            <v>Other Funds</v>
          </cell>
        </row>
        <row r="713">
          <cell r="A713">
            <v>4549</v>
          </cell>
          <cell r="B713" t="str">
            <v>CFWN DREAM TAG COLLECTIONS</v>
          </cell>
          <cell r="C713" t="str">
            <v>Other Funds</v>
          </cell>
        </row>
        <row r="714">
          <cell r="A714">
            <v>4550</v>
          </cell>
          <cell r="B714" t="str">
            <v>UNEARNED APPLICATION FEES</v>
          </cell>
          <cell r="C714" t="str">
            <v>Other Funds</v>
          </cell>
        </row>
        <row r="715">
          <cell r="A715">
            <v>4557</v>
          </cell>
          <cell r="B715" t="str">
            <v>GENERAL FUND ADVANCE</v>
          </cell>
          <cell r="C715" t="str">
            <v>General Fund</v>
          </cell>
        </row>
        <row r="716">
          <cell r="A716">
            <v>4558</v>
          </cell>
          <cell r="B716" t="str">
            <v>NHP SEIZURES EVIDENCE</v>
          </cell>
          <cell r="C716" t="str">
            <v>Other Funds</v>
          </cell>
        </row>
        <row r="717">
          <cell r="A717">
            <v>4560</v>
          </cell>
          <cell r="B717" t="str">
            <v>HIGHWAY FUND ADVANCE</v>
          </cell>
          <cell r="C717" t="str">
            <v>Highway Fund</v>
          </cell>
        </row>
        <row r="718">
          <cell r="A718">
            <v>4562</v>
          </cell>
          <cell r="B718" t="str">
            <v>DUCAT SALES</v>
          </cell>
          <cell r="C718" t="str">
            <v>Other Funds</v>
          </cell>
        </row>
        <row r="719">
          <cell r="A719">
            <v>4568</v>
          </cell>
          <cell r="B719" t="str">
            <v>TAXPAYER CASH DEPOSIT</v>
          </cell>
          <cell r="C719" t="str">
            <v>Other Funds</v>
          </cell>
        </row>
        <row r="720">
          <cell r="A720">
            <v>4572</v>
          </cell>
          <cell r="B720" t="str">
            <v>MINERALS BOND POOL RECEIPTS</v>
          </cell>
          <cell r="C720" t="str">
            <v>Other Funds</v>
          </cell>
        </row>
        <row r="721">
          <cell r="A721">
            <v>4583</v>
          </cell>
          <cell r="B721" t="str">
            <v>INTEREST EARNINGS</v>
          </cell>
          <cell r="C721" t="str">
            <v>Other Funds</v>
          </cell>
        </row>
        <row r="722">
          <cell r="A722">
            <v>4586</v>
          </cell>
          <cell r="B722" t="str">
            <v>COURT SETTLEMENT DEPOSITS</v>
          </cell>
          <cell r="C722" t="str">
            <v>Other Funds</v>
          </cell>
        </row>
        <row r="723">
          <cell r="A723">
            <v>4588</v>
          </cell>
          <cell r="B723" t="str">
            <v>FINE COLLECTIONS (FUEL VIOLATIONS</v>
          </cell>
          <cell r="C723" t="str">
            <v>Other Funds</v>
          </cell>
        </row>
        <row r="724">
          <cell r="A724">
            <v>4600</v>
          </cell>
          <cell r="B724" t="str">
            <v>TRANSFER FROM REHABILITATION</v>
          </cell>
          <cell r="C724" t="str">
            <v>Inter-Agency Transfer</v>
          </cell>
        </row>
        <row r="725">
          <cell r="A725">
            <v>4601</v>
          </cell>
          <cell r="B725" t="str">
            <v>GENERAL FUND SALARY ADJUSTMENT</v>
          </cell>
          <cell r="C725" t="str">
            <v>Inter-Agency Transfer</v>
          </cell>
        </row>
        <row r="726">
          <cell r="A726">
            <v>4602</v>
          </cell>
          <cell r="B726" t="str">
            <v>HIGHWAY FUND SALARY ADJUSTMENT</v>
          </cell>
          <cell r="C726" t="str">
            <v>Inter-Agency Transfer</v>
          </cell>
        </row>
        <row r="727">
          <cell r="A727">
            <v>4611</v>
          </cell>
          <cell r="B727" t="str">
            <v>TRANSFER IN FED ARRA</v>
          </cell>
          <cell r="C727" t="str">
            <v>Inter-Agency Transfer</v>
          </cell>
        </row>
        <row r="728">
          <cell r="A728">
            <v>4620</v>
          </cell>
          <cell r="B728" t="str">
            <v>TRANSFER IN FEDERAL GRANT REV</v>
          </cell>
          <cell r="C728" t="str">
            <v>Inter-Agency Transfer</v>
          </cell>
        </row>
        <row r="729">
          <cell r="A729">
            <v>4621</v>
          </cell>
          <cell r="B729" t="str">
            <v>TRANS FROM UNCLAIMED PROPERTY</v>
          </cell>
          <cell r="C729" t="str">
            <v>Inter-Agency Transfer</v>
          </cell>
        </row>
        <row r="730">
          <cell r="A730">
            <v>4622</v>
          </cell>
          <cell r="B730" t="str">
            <v>TRANSFER FROM ATTORNEY GENERAL</v>
          </cell>
          <cell r="C730" t="str">
            <v>Other Funds</v>
          </cell>
        </row>
        <row r="731">
          <cell r="A731">
            <v>4640</v>
          </cell>
          <cell r="B731" t="str">
            <v>TRANSFER FROM B/A 4661</v>
          </cell>
          <cell r="C731" t="str">
            <v>Other Funds</v>
          </cell>
        </row>
        <row r="732">
          <cell r="A732">
            <v>4650</v>
          </cell>
          <cell r="B732" t="str">
            <v>TRANSFER FROM CONTINGENCY-HWY</v>
          </cell>
          <cell r="C732" t="str">
            <v>IF</v>
          </cell>
        </row>
        <row r="733">
          <cell r="A733">
            <v>4651</v>
          </cell>
          <cell r="B733" t="str">
            <v>TRANSFER FROM HIGHWAY SAFETY</v>
          </cell>
          <cell r="C733" t="str">
            <v>Inter-Agency Transfer</v>
          </cell>
        </row>
        <row r="734">
          <cell r="A734">
            <v>4652</v>
          </cell>
          <cell r="B734" t="str">
            <v>TRANSFER FROM PRINTING</v>
          </cell>
          <cell r="C734" t="str">
            <v>Inter-Agency Transfer</v>
          </cell>
        </row>
        <row r="735">
          <cell r="A735">
            <v>4653</v>
          </cell>
          <cell r="B735" t="str">
            <v>TRANSFER FROM EMPLOYMENT SECURITY</v>
          </cell>
          <cell r="C735" t="str">
            <v>Inter-Agency Transfer</v>
          </cell>
        </row>
        <row r="736">
          <cell r="A736">
            <v>4654</v>
          </cell>
          <cell r="B736" t="str">
            <v>TRANSFER FROM INTERIM FINANCE</v>
          </cell>
          <cell r="C736" t="str">
            <v>IF</v>
          </cell>
        </row>
        <row r="737">
          <cell r="A737">
            <v>4655</v>
          </cell>
          <cell r="B737" t="str">
            <v>TRANSFER FROM STATUTORY CONTINGENCY</v>
          </cell>
          <cell r="C737" t="str">
            <v>Other Funds</v>
          </cell>
        </row>
        <row r="738">
          <cell r="A738">
            <v>4656</v>
          </cell>
          <cell r="B738" t="str">
            <v>TRANS FROM DESERT DEV CTR</v>
          </cell>
          <cell r="C738" t="str">
            <v>Inter-Agency Transfer</v>
          </cell>
        </row>
        <row r="739">
          <cell r="A739">
            <v>4657</v>
          </cell>
          <cell r="B739" t="str">
            <v>TRANS FROM CHILD BEHAV SVC</v>
          </cell>
          <cell r="C739" t="str">
            <v>Inter-Agency Transfer</v>
          </cell>
        </row>
        <row r="740">
          <cell r="A740">
            <v>4658</v>
          </cell>
          <cell r="B740" t="str">
            <v>TRANS FROM LV MENTAL HEALTH</v>
          </cell>
          <cell r="C740" t="str">
            <v>Inter-Agency Transfer</v>
          </cell>
        </row>
        <row r="741">
          <cell r="A741">
            <v>4659</v>
          </cell>
          <cell r="B741" t="str">
            <v>TRANSFER FROM INDUSTRIAL RELATIONS</v>
          </cell>
          <cell r="C741" t="str">
            <v>Other Funds</v>
          </cell>
        </row>
        <row r="742">
          <cell r="A742">
            <v>4660</v>
          </cell>
          <cell r="B742" t="str">
            <v>TRANS FROM BOARD OF EXAM EMERGENCY</v>
          </cell>
          <cell r="C742" t="str">
            <v>Other Funds</v>
          </cell>
        </row>
        <row r="743">
          <cell r="A743">
            <v>4661</v>
          </cell>
          <cell r="B743" t="str">
            <v>TRANSFER FROM EDUCATION</v>
          </cell>
          <cell r="C743" t="str">
            <v>Inter-Agency Transfer</v>
          </cell>
        </row>
        <row r="744">
          <cell r="A744">
            <v>4662</v>
          </cell>
          <cell r="B744" t="str">
            <v>TRANSFER FROM ECONOMIC DEV</v>
          </cell>
          <cell r="C744" t="str">
            <v>Inter-Agency Transfer</v>
          </cell>
        </row>
        <row r="745">
          <cell r="A745">
            <v>4663</v>
          </cell>
          <cell r="B745" t="str">
            <v>TRANS FROM COMMISSION ON TOUR</v>
          </cell>
          <cell r="C745" t="str">
            <v>Inter-Agency Transfer</v>
          </cell>
        </row>
        <row r="746">
          <cell r="A746">
            <v>4664</v>
          </cell>
          <cell r="B746" t="str">
            <v>DO NOT USE</v>
          </cell>
          <cell r="C746" t="str">
            <v>Inter-Agency Transfer</v>
          </cell>
        </row>
        <row r="747">
          <cell r="A747">
            <v>4665</v>
          </cell>
          <cell r="B747" t="str">
            <v>TRANSFER MUSEUM DED TRUST</v>
          </cell>
          <cell r="C747" t="str">
            <v>Other Funds</v>
          </cell>
        </row>
        <row r="748">
          <cell r="A748">
            <v>4666</v>
          </cell>
          <cell r="B748" t="str">
            <v>TRANSFER OF BOND PROCEEDS</v>
          </cell>
          <cell r="C748" t="str">
            <v>Other Funds</v>
          </cell>
        </row>
        <row r="749">
          <cell r="A749">
            <v>4667</v>
          </cell>
          <cell r="B749" t="str">
            <v>TRANSFER FROM WILDLIFE</v>
          </cell>
          <cell r="C749" t="str">
            <v>Inter-Agency Transfer</v>
          </cell>
        </row>
        <row r="750">
          <cell r="A750">
            <v>4668</v>
          </cell>
          <cell r="B750" t="str">
            <v>TRANSFER FROM CONSERVATION</v>
          </cell>
          <cell r="C750" t="str">
            <v>Inter-Agency Transfer</v>
          </cell>
        </row>
        <row r="751">
          <cell r="A751">
            <v>4669</v>
          </cell>
          <cell r="B751" t="str">
            <v>TRANS FROM OTHER B/A SAME FUND</v>
          </cell>
          <cell r="C751" t="str">
            <v>Inter-Agency Transfer</v>
          </cell>
        </row>
        <row r="752">
          <cell r="A752">
            <v>4670</v>
          </cell>
          <cell r="B752" t="str">
            <v>TRANSFER FROM HEALTH DIVISION</v>
          </cell>
          <cell r="C752" t="str">
            <v>Inter-Agency Transfer</v>
          </cell>
        </row>
        <row r="753">
          <cell r="A753">
            <v>4671</v>
          </cell>
          <cell r="B753" t="str">
            <v>TRANSFER FROM RAD DISPOSAL</v>
          </cell>
          <cell r="C753" t="str">
            <v>Inter-Agency Transfer</v>
          </cell>
        </row>
        <row r="754">
          <cell r="A754">
            <v>4672</v>
          </cell>
          <cell r="B754" t="str">
            <v>TRANSFER FROM HCFP</v>
          </cell>
          <cell r="C754" t="str">
            <v>Inter-Agency Transfer</v>
          </cell>
        </row>
        <row r="755">
          <cell r="A755">
            <v>4673</v>
          </cell>
          <cell r="B755" t="str">
            <v>TRANS FROM ENVIRON PROTECT</v>
          </cell>
          <cell r="C755" t="str">
            <v>Inter-Agency Transfer</v>
          </cell>
        </row>
        <row r="756">
          <cell r="A756">
            <v>4674</v>
          </cell>
          <cell r="B756" t="str">
            <v>TRANSFER FROM WELFARE</v>
          </cell>
          <cell r="C756" t="str">
            <v>Inter-Agency Transfer</v>
          </cell>
        </row>
        <row r="757">
          <cell r="A757">
            <v>4675</v>
          </cell>
          <cell r="B757" t="str">
            <v>TRANS FROM COMMUNITY SVCS</v>
          </cell>
          <cell r="C757" t="str">
            <v>Inter-Agency Transfer</v>
          </cell>
        </row>
        <row r="758">
          <cell r="A758">
            <v>4676</v>
          </cell>
          <cell r="B758" t="str">
            <v>TRANS FROM ADJ GEN CONST FD</v>
          </cell>
          <cell r="C758" t="str">
            <v>Inter-Agency Transfer</v>
          </cell>
        </row>
        <row r="759">
          <cell r="A759">
            <v>4677</v>
          </cell>
          <cell r="B759" t="str">
            <v>TRANS FROM OPERATING ACCT</v>
          </cell>
          <cell r="C759" t="str">
            <v>Other Funds</v>
          </cell>
        </row>
        <row r="760">
          <cell r="A760">
            <v>4678</v>
          </cell>
          <cell r="B760" t="str">
            <v>TRANS FROM JOB TRAINING OFFICE</v>
          </cell>
          <cell r="C760" t="str">
            <v>Inter-Agency Transfer</v>
          </cell>
        </row>
        <row r="761">
          <cell r="A761">
            <v>4679</v>
          </cell>
          <cell r="B761" t="str">
            <v>TRANS FROM VOC REHAB</v>
          </cell>
          <cell r="C761" t="str">
            <v>Inter-Agency Transfer</v>
          </cell>
        </row>
        <row r="762">
          <cell r="A762">
            <v>4680</v>
          </cell>
          <cell r="B762" t="str">
            <v>DO NOT USE</v>
          </cell>
          <cell r="C762" t="str">
            <v>Inter-Agency Transfer</v>
          </cell>
        </row>
        <row r="763">
          <cell r="A763">
            <v>4681</v>
          </cell>
          <cell r="B763" t="str">
            <v>TRANS FROM HIGHWAY FUND APPRP</v>
          </cell>
          <cell r="C763" t="str">
            <v>Inter-Agency Transfer</v>
          </cell>
        </row>
        <row r="764">
          <cell r="A764">
            <v>4682</v>
          </cell>
          <cell r="B764" t="str">
            <v>TRANS FROM GENERAL FUND APPRP</v>
          </cell>
          <cell r="C764" t="str">
            <v>Inter-Agency Transfer</v>
          </cell>
        </row>
        <row r="765">
          <cell r="A765">
            <v>4683</v>
          </cell>
          <cell r="B765" t="str">
            <v>TRANSFER FROM PROGRAMS</v>
          </cell>
          <cell r="C765" t="str">
            <v>Inter-Agency Transfer</v>
          </cell>
        </row>
        <row r="766">
          <cell r="A766">
            <v>4684</v>
          </cell>
          <cell r="B766" t="str">
            <v>TRANSER FROM PURCHASING DIVISION</v>
          </cell>
          <cell r="C766" t="str">
            <v>Inter-Agency Transfer</v>
          </cell>
        </row>
        <row r="767">
          <cell r="A767">
            <v>4685</v>
          </cell>
          <cell r="B767" t="str">
            <v>TRANS FROM NV STATE LIBRARY</v>
          </cell>
          <cell r="C767" t="str">
            <v>Inter-Agency Transfer</v>
          </cell>
        </row>
        <row r="768">
          <cell r="A768">
            <v>4686</v>
          </cell>
          <cell r="B768" t="str">
            <v>TRANS FROM BLIND BUSINESS ENT</v>
          </cell>
          <cell r="C768" t="str">
            <v>Inter-Agency Transfer</v>
          </cell>
        </row>
        <row r="769">
          <cell r="A769">
            <v>4687</v>
          </cell>
          <cell r="B769" t="str">
            <v>TRANS FROM FORESTRY DIV</v>
          </cell>
          <cell r="C769" t="str">
            <v>Inter-Agency Transfer</v>
          </cell>
        </row>
        <row r="770">
          <cell r="A770">
            <v>4688</v>
          </cell>
          <cell r="B770" t="str">
            <v>TRANS FROM GAMING INVESTIGATIVE</v>
          </cell>
          <cell r="C770" t="str">
            <v>Inter-Agency Transfer</v>
          </cell>
        </row>
        <row r="771">
          <cell r="A771">
            <v>4689</v>
          </cell>
          <cell r="B771" t="str">
            <v>TRANSFER FROM DEPT OF PERSONNEL</v>
          </cell>
          <cell r="C771" t="str">
            <v>Inter-Agency Transfer</v>
          </cell>
        </row>
        <row r="772">
          <cell r="A772">
            <v>4690</v>
          </cell>
          <cell r="B772" t="str">
            <v>TRANSFER FROM INDIGENT SUPPLEMENTAL ACCOUNT</v>
          </cell>
          <cell r="C772" t="str">
            <v>Inter-Agency Transfer</v>
          </cell>
        </row>
        <row r="773">
          <cell r="A773">
            <v>4691</v>
          </cell>
          <cell r="B773" t="str">
            <v>TRANS FROM INDIGENT ACCIDENT</v>
          </cell>
          <cell r="C773" t="str">
            <v>Inter-Agency Transfer</v>
          </cell>
        </row>
        <row r="774">
          <cell r="A774">
            <v>4692</v>
          </cell>
          <cell r="B774" t="str">
            <v>TRANSFER FROM COMP FACILITY</v>
          </cell>
          <cell r="C774" t="str">
            <v>Inter-Agency Transfer</v>
          </cell>
        </row>
        <row r="775">
          <cell r="A775">
            <v>4693</v>
          </cell>
          <cell r="B775" t="str">
            <v>TRANSFER FROM RISK MANAGEMENT</v>
          </cell>
          <cell r="C775" t="str">
            <v>Inter-Agency Transfer</v>
          </cell>
        </row>
        <row r="776">
          <cell r="A776">
            <v>4694</v>
          </cell>
          <cell r="B776" t="str">
            <v>TRANS - REVERSION FROM PR YEAR</v>
          </cell>
          <cell r="C776" t="str">
            <v>Inter-Agency Transfer</v>
          </cell>
        </row>
        <row r="777">
          <cell r="A777">
            <v>4695</v>
          </cell>
          <cell r="B777" t="str">
            <v>TRANSFER FROM AGING SERVICES</v>
          </cell>
          <cell r="C777" t="str">
            <v>Inter-Agency Transfer</v>
          </cell>
        </row>
        <row r="778">
          <cell r="A778">
            <v>4696</v>
          </cell>
          <cell r="B778" t="str">
            <v>TRANSFER FROM PRISON INDUSTRY</v>
          </cell>
          <cell r="C778" t="str">
            <v>Inter-Agency Transfer</v>
          </cell>
        </row>
        <row r="779">
          <cell r="A779">
            <v>4697</v>
          </cell>
          <cell r="B779" t="str">
            <v>TRANSFER FROM PRISON STORE</v>
          </cell>
          <cell r="C779" t="str">
            <v>Inter-Agency Transfer</v>
          </cell>
        </row>
        <row r="780">
          <cell r="A780">
            <v>4698</v>
          </cell>
          <cell r="B780" t="str">
            <v>TRANSFER FROM NV MAGAZINE</v>
          </cell>
          <cell r="C780" t="str">
            <v>Inter-Agency Transfer</v>
          </cell>
        </row>
        <row r="781">
          <cell r="A781">
            <v>4699</v>
          </cell>
          <cell r="B781" t="str">
            <v>TRANS FROM PRIV INVEST LIC BD</v>
          </cell>
          <cell r="C781" t="str">
            <v>Inter-Agency Transfer</v>
          </cell>
        </row>
        <row r="782">
          <cell r="A782">
            <v>4700</v>
          </cell>
          <cell r="B782" t="str">
            <v>TRANS FROM VICTIMS OF CRIME</v>
          </cell>
          <cell r="C782" t="str">
            <v>Inter-Agency Transfer</v>
          </cell>
        </row>
        <row r="783">
          <cell r="A783">
            <v>4701</v>
          </cell>
          <cell r="B783" t="str">
            <v>TRANS FROM HEALTH DRINK WATER</v>
          </cell>
          <cell r="C783" t="str">
            <v>Inter-Agency Transfer</v>
          </cell>
        </row>
        <row r="784">
          <cell r="A784">
            <v>4702</v>
          </cell>
          <cell r="B784" t="str">
            <v>TRANS FROM SYST AND PROG</v>
          </cell>
          <cell r="C784" t="str">
            <v>Inter-Agency Transfer</v>
          </cell>
        </row>
        <row r="785">
          <cell r="A785">
            <v>4703</v>
          </cell>
          <cell r="B785" t="str">
            <v>TRANS FROM CAPITAL PROJECTS FD</v>
          </cell>
          <cell r="C785" t="str">
            <v>Inter-Agency Transfer</v>
          </cell>
        </row>
        <row r="786">
          <cell r="A786">
            <v>4704</v>
          </cell>
          <cell r="B786" t="str">
            <v>TRANS FROM TRANSPORTATION</v>
          </cell>
          <cell r="C786" t="str">
            <v>Inter-Agency Transfer</v>
          </cell>
        </row>
        <row r="787">
          <cell r="A787">
            <v>4705</v>
          </cell>
          <cell r="B787" t="str">
            <v>TRANS FROM PUBLIC SAFETY</v>
          </cell>
          <cell r="C787" t="str">
            <v>Inter-Agency Transfer</v>
          </cell>
        </row>
        <row r="788">
          <cell r="A788">
            <v>4706</v>
          </cell>
          <cell r="B788" t="str">
            <v>TRANS FROM ESCHEATED ESTATES</v>
          </cell>
          <cell r="C788" t="str">
            <v>Inter-Agency Transfer</v>
          </cell>
        </row>
        <row r="789">
          <cell r="A789">
            <v>4707</v>
          </cell>
          <cell r="B789" t="str">
            <v>TRANS FROM UNIV SYSTEM</v>
          </cell>
          <cell r="C789" t="str">
            <v>Inter-Agency Transfer</v>
          </cell>
        </row>
        <row r="790">
          <cell r="A790">
            <v>4708</v>
          </cell>
          <cell r="B790" t="str">
            <v>TRANS FROM COMM-DIRECTOR</v>
          </cell>
          <cell r="C790" t="str">
            <v>Inter-Agency Transfer</v>
          </cell>
        </row>
        <row r="791">
          <cell r="A791">
            <v>4709</v>
          </cell>
          <cell r="B791" t="str">
            <v>TRANS FROM HISTORIC PRESERVATION</v>
          </cell>
          <cell r="C791" t="str">
            <v>Inter-Agency Transfer</v>
          </cell>
        </row>
        <row r="792">
          <cell r="A792">
            <v>4710</v>
          </cell>
          <cell r="B792" t="str">
            <v>TRANSFER FROM GENERAL FUND</v>
          </cell>
          <cell r="C792" t="str">
            <v>Inter-Agency Transfer</v>
          </cell>
        </row>
        <row r="793">
          <cell r="A793">
            <v>4711</v>
          </cell>
          <cell r="B793" t="str">
            <v>TRANS FOR PRIOR YEAR CORRECTION</v>
          </cell>
          <cell r="C793" t="str">
            <v>Inter-Agency Transfer</v>
          </cell>
        </row>
        <row r="794">
          <cell r="A794">
            <v>4712</v>
          </cell>
          <cell r="B794" t="str">
            <v>TRANS FROM TELECOMMUNICATION FUND</v>
          </cell>
          <cell r="C794" t="str">
            <v>Inter-Agency Transfer</v>
          </cell>
        </row>
        <row r="795">
          <cell r="A795">
            <v>4713</v>
          </cell>
          <cell r="B795" t="str">
            <v>TRANS FROM PRISON ADMIN</v>
          </cell>
          <cell r="C795" t="str">
            <v>Inter-Agency Transfer</v>
          </cell>
        </row>
        <row r="796">
          <cell r="A796">
            <v>4714</v>
          </cell>
          <cell r="B796" t="str">
            <v>TRANS PRIOR YEAR REVERSION</v>
          </cell>
          <cell r="C796" t="str">
            <v>Other Funds</v>
          </cell>
        </row>
        <row r="797">
          <cell r="A797">
            <v>4715</v>
          </cell>
          <cell r="B797" t="str">
            <v>TRANS FROM MORTGAGE LENDING</v>
          </cell>
          <cell r="C797" t="str">
            <v>Inter-Agency Transfer</v>
          </cell>
        </row>
        <row r="798">
          <cell r="A798">
            <v>4716</v>
          </cell>
          <cell r="B798" t="str">
            <v>TRANSFER FROM HENRY WOOD FUND</v>
          </cell>
          <cell r="C798" t="str">
            <v>Inter-Agency Transfer</v>
          </cell>
        </row>
        <row r="799">
          <cell r="A799">
            <v>4717</v>
          </cell>
          <cell r="B799" t="str">
            <v>TRANS FROM UTILITY EXPEND</v>
          </cell>
          <cell r="C799" t="str">
            <v>Inter-Agency Transfer</v>
          </cell>
        </row>
        <row r="800">
          <cell r="A800">
            <v>4718</v>
          </cell>
          <cell r="B800" t="str">
            <v>TRANS FROM PUBLIC SERVICE COMM</v>
          </cell>
          <cell r="C800" t="str">
            <v>Inter-Agency Transfer</v>
          </cell>
        </row>
        <row r="801">
          <cell r="A801">
            <v>4719</v>
          </cell>
          <cell r="B801" t="str">
            <v>TRANS FROM BUILDINGS &amp; GROUNDS</v>
          </cell>
          <cell r="C801" t="str">
            <v>Inter-Agency Transfer</v>
          </cell>
        </row>
        <row r="802">
          <cell r="A802">
            <v>4720</v>
          </cell>
          <cell r="B802" t="str">
            <v>TRANS FROM PRISON PERSONAL PROP</v>
          </cell>
          <cell r="C802" t="str">
            <v>Inter-Agency Transfer</v>
          </cell>
        </row>
        <row r="803">
          <cell r="A803">
            <v>4721</v>
          </cell>
          <cell r="B803" t="str">
            <v>TRANSFER FROM DMV</v>
          </cell>
          <cell r="C803" t="str">
            <v>Inter-Agency Transfer</v>
          </cell>
        </row>
        <row r="804">
          <cell r="A804">
            <v>4722</v>
          </cell>
          <cell r="B804" t="str">
            <v>TRANS FROM NHP COMMUNICATN FUND</v>
          </cell>
          <cell r="C804" t="str">
            <v>Inter-Agency Transfer</v>
          </cell>
        </row>
        <row r="805">
          <cell r="A805">
            <v>4723</v>
          </cell>
          <cell r="B805" t="str">
            <v>TRANSFER FROM PARKS DIVISION</v>
          </cell>
          <cell r="C805" t="str">
            <v>Inter-Agency Transfer</v>
          </cell>
        </row>
        <row r="806">
          <cell r="A806">
            <v>4724</v>
          </cell>
          <cell r="B806" t="str">
            <v>TRANSFER FROM DEPT OF MINERALS</v>
          </cell>
          <cell r="C806" t="str">
            <v>Inter-Agency Transfer</v>
          </cell>
        </row>
        <row r="807">
          <cell r="A807">
            <v>4725</v>
          </cell>
          <cell r="B807" t="str">
            <v>TRANS FROM HIGH LEVEL NUCLEAR WASTE</v>
          </cell>
          <cell r="C807" t="str">
            <v>Inter-Agency Transfer</v>
          </cell>
        </row>
        <row r="808">
          <cell r="A808">
            <v>4726</v>
          </cell>
          <cell r="B808" t="str">
            <v>TRANS FROM ESTATE TAX ACCT</v>
          </cell>
          <cell r="C808" t="str">
            <v>Inter-Agency Transfer</v>
          </cell>
        </row>
        <row r="809">
          <cell r="A809">
            <v>4727</v>
          </cell>
          <cell r="B809" t="str">
            <v>TRANS FROM UNIV WORKERS COMP ACCT</v>
          </cell>
          <cell r="C809" t="str">
            <v>Inter-Agency Transfer</v>
          </cell>
        </row>
        <row r="810">
          <cell r="A810">
            <v>4728</v>
          </cell>
          <cell r="B810" t="str">
            <v>TRANS FROM HUM RES FED FDS RES ACCT</v>
          </cell>
          <cell r="C810" t="str">
            <v>Inter-Agency Transfer</v>
          </cell>
        </row>
        <row r="811">
          <cell r="A811">
            <v>4729</v>
          </cell>
          <cell r="B811" t="str">
            <v>TRANS FROM EMER RSPNS COMM RPY</v>
          </cell>
          <cell r="C811" t="str">
            <v>Inter-Agency Transfer</v>
          </cell>
        </row>
        <row r="812">
          <cell r="A812">
            <v>4730</v>
          </cell>
          <cell r="B812" t="str">
            <v>TRANS FROM VETERANS HOME</v>
          </cell>
          <cell r="C812" t="str">
            <v>Inter-Agency Transfer</v>
          </cell>
        </row>
        <row r="813">
          <cell r="A813">
            <v>4731</v>
          </cell>
          <cell r="B813" t="str">
            <v>TRANS FROM UNIV ENDOWMENT ED</v>
          </cell>
          <cell r="C813" t="str">
            <v>Inter-Agency Transfer</v>
          </cell>
        </row>
        <row r="814">
          <cell r="A814">
            <v>4732</v>
          </cell>
          <cell r="B814" t="str">
            <v>TRANS FROM HIGHWAY FUND</v>
          </cell>
          <cell r="C814" t="str">
            <v>Inter-Agency Transfer</v>
          </cell>
        </row>
        <row r="815">
          <cell r="A815">
            <v>4733</v>
          </cell>
          <cell r="B815" t="str">
            <v>TRANS FROM SECRETARY OF STATE</v>
          </cell>
          <cell r="C815" t="str">
            <v>Other Funds</v>
          </cell>
        </row>
        <row r="816">
          <cell r="A816">
            <v>4734</v>
          </cell>
          <cell r="B816" t="str">
            <v>TRANS FROM INSURANCE DIVISION</v>
          </cell>
          <cell r="C816" t="str">
            <v>Inter-Agency Transfer</v>
          </cell>
        </row>
        <row r="817">
          <cell r="A817">
            <v>4735</v>
          </cell>
          <cell r="B817" t="str">
            <v>TRANS FROM MGMT OF HAZ WASTE</v>
          </cell>
          <cell r="C817" t="str">
            <v>Other Funds</v>
          </cell>
        </row>
        <row r="818">
          <cell r="A818">
            <v>4736</v>
          </cell>
          <cell r="B818" t="str">
            <v>TRANSFER FROM COMMODITY FOODS</v>
          </cell>
          <cell r="C818" t="str">
            <v>Inter-Agency Transfer</v>
          </cell>
        </row>
        <row r="819">
          <cell r="A819">
            <v>4737</v>
          </cell>
          <cell r="B819" t="str">
            <v>TRANSFER FROM ARTS COUNCIL</v>
          </cell>
          <cell r="C819" t="str">
            <v>Inter-Agency Transfer</v>
          </cell>
        </row>
        <row r="820">
          <cell r="A820">
            <v>4738</v>
          </cell>
          <cell r="B820" t="str">
            <v>TRANSFER FROM BEEF PROMOTION</v>
          </cell>
          <cell r="C820" t="str">
            <v>Other Funds</v>
          </cell>
        </row>
        <row r="821">
          <cell r="A821">
            <v>4739</v>
          </cell>
          <cell r="B821" t="str">
            <v>TRANSFER FROM AGRICULTURE</v>
          </cell>
          <cell r="C821" t="str">
            <v>Inter-Agency Transfer</v>
          </cell>
        </row>
        <row r="822">
          <cell r="A822">
            <v>4740</v>
          </cell>
          <cell r="B822" t="str">
            <v>TRANSFER TO MFH</v>
          </cell>
          <cell r="C822" t="str">
            <v>Inter-Agency Transfer</v>
          </cell>
        </row>
        <row r="823">
          <cell r="A823">
            <v>4741</v>
          </cell>
          <cell r="B823" t="str">
            <v>TRANSFER FROM REAL ESTATE DIV</v>
          </cell>
          <cell r="C823" t="str">
            <v>Inter-Agency Transfer</v>
          </cell>
        </row>
        <row r="824">
          <cell r="A824">
            <v>4742</v>
          </cell>
          <cell r="B824" t="str">
            <v>TRANSFER FROM SUPREME COURT</v>
          </cell>
          <cell r="C824" t="str">
            <v>Inter-Agency Transfer</v>
          </cell>
        </row>
        <row r="825">
          <cell r="A825">
            <v>4743</v>
          </cell>
          <cell r="B825" t="str">
            <v>TRANS FROM CLASS SIZE RED FUND</v>
          </cell>
          <cell r="C825" t="str">
            <v>Other Funds</v>
          </cell>
        </row>
        <row r="826">
          <cell r="A826">
            <v>4744</v>
          </cell>
          <cell r="B826" t="str">
            <v>TRANSFER FROM CONSUMER AFFAIRS</v>
          </cell>
          <cell r="C826" t="str">
            <v>Inter-Agency Transfer</v>
          </cell>
        </row>
        <row r="827">
          <cell r="A827">
            <v>4745</v>
          </cell>
          <cell r="B827" t="str">
            <v>TRANSFER FROM FIRE MARSHALL</v>
          </cell>
          <cell r="C827" t="str">
            <v>Inter-Agency Transfer</v>
          </cell>
        </row>
        <row r="828">
          <cell r="A828">
            <v>4746</v>
          </cell>
          <cell r="B828" t="str">
            <v>TRANSFER FROM EMERGENCY MGMT</v>
          </cell>
          <cell r="C828" t="str">
            <v>Inter-Agency Transfer</v>
          </cell>
        </row>
        <row r="829">
          <cell r="A829">
            <v>4747</v>
          </cell>
          <cell r="B829" t="str">
            <v>TRANS FROM DISASTER RELIEF FUND</v>
          </cell>
          <cell r="C829" t="str">
            <v>Other Funds</v>
          </cell>
        </row>
        <row r="830">
          <cell r="A830">
            <v>4748</v>
          </cell>
          <cell r="B830" t="str">
            <v>TRANS FROM SP HIGHER ED CAP CNST</v>
          </cell>
          <cell r="C830" t="str">
            <v>Other Funds</v>
          </cell>
        </row>
        <row r="831">
          <cell r="A831">
            <v>4749</v>
          </cell>
          <cell r="B831" t="str">
            <v>TRANSFER FROM BA 2712</v>
          </cell>
          <cell r="C831" t="str">
            <v>Inter-Agency Transfer</v>
          </cell>
        </row>
        <row r="832">
          <cell r="A832">
            <v>4750</v>
          </cell>
          <cell r="B832" t="str">
            <v>TRANS FROM DHHS - DIRECTOR</v>
          </cell>
          <cell r="C832" t="str">
            <v>Inter-Agency Transfer</v>
          </cell>
        </row>
        <row r="833">
          <cell r="A833">
            <v>4751</v>
          </cell>
          <cell r="B833" t="str">
            <v>TRANSFER FROM INMATE WELFARE</v>
          </cell>
          <cell r="C833" t="str">
            <v>Inter-Agency Transfer</v>
          </cell>
        </row>
        <row r="834">
          <cell r="A834">
            <v>4752</v>
          </cell>
          <cell r="B834" t="str">
            <v>TRANS FROM LTC PROVIDER TAX</v>
          </cell>
          <cell r="C834" t="str">
            <v>Inter-Agency Transfer</v>
          </cell>
        </row>
        <row r="835">
          <cell r="A835">
            <v>4753</v>
          </cell>
          <cell r="B835" t="str">
            <v>TRANSFER FROM HIFA HOLDING</v>
          </cell>
          <cell r="C835" t="str">
            <v>Inter-Agency Transfer</v>
          </cell>
        </row>
        <row r="836">
          <cell r="A836">
            <v>4754</v>
          </cell>
          <cell r="B836" t="str">
            <v>TRANSFER FOR PLANNING</v>
          </cell>
          <cell r="C836" t="str">
            <v>Inter-Agency Transfer</v>
          </cell>
        </row>
        <row r="837">
          <cell r="A837">
            <v>4755</v>
          </cell>
          <cell r="B837" t="str">
            <v>TRANS FROM STALE CLAIMS ACCT</v>
          </cell>
          <cell r="C837" t="str">
            <v>Other Funds</v>
          </cell>
        </row>
        <row r="838">
          <cell r="A838">
            <v>4756</v>
          </cell>
          <cell r="B838" t="str">
            <v>TRANS FROM VICT OF DOMESTIC VIOL</v>
          </cell>
          <cell r="C838" t="str">
            <v>Inter-Agency Transfer</v>
          </cell>
        </row>
        <row r="839">
          <cell r="A839">
            <v>4757</v>
          </cell>
          <cell r="B839" t="str">
            <v>TRANS FROM DPS CRIMINAL JUSTICE</v>
          </cell>
          <cell r="C839" t="str">
            <v>Inter-Agency Transfer</v>
          </cell>
        </row>
        <row r="840">
          <cell r="A840">
            <v>4758</v>
          </cell>
          <cell r="B840" t="str">
            <v>TRANSFER FROM TREASURER</v>
          </cell>
          <cell r="C840" t="str">
            <v>Other Funds</v>
          </cell>
        </row>
        <row r="841">
          <cell r="A841">
            <v>4759</v>
          </cell>
          <cell r="B841" t="str">
            <v>TRANS FROM MUNI BD BANK</v>
          </cell>
          <cell r="C841" t="str">
            <v>Inter-Agency Transfer</v>
          </cell>
        </row>
        <row r="842">
          <cell r="A842">
            <v>4760</v>
          </cell>
          <cell r="B842" t="str">
            <v>TRANSFER FROM TRAFFIC SAFETY</v>
          </cell>
          <cell r="C842" t="str">
            <v>Inter-Agency Transfer</v>
          </cell>
        </row>
        <row r="843">
          <cell r="A843">
            <v>4761</v>
          </cell>
          <cell r="B843" t="str">
            <v>TRANSFER FROM TRAFFIC SAFETY-A</v>
          </cell>
          <cell r="C843" t="str">
            <v>Inter-Agency Transfer</v>
          </cell>
        </row>
        <row r="844">
          <cell r="A844">
            <v>4762</v>
          </cell>
          <cell r="B844" t="str">
            <v>TRANSFER FROM TRAFFIC SAFETY-B</v>
          </cell>
          <cell r="C844" t="str">
            <v>Inter-Agency Transfer</v>
          </cell>
        </row>
        <row r="845">
          <cell r="A845">
            <v>4763</v>
          </cell>
          <cell r="B845" t="str">
            <v>TRANSFER FROM TRAFFIC SAFETY-C</v>
          </cell>
          <cell r="C845" t="str">
            <v>Inter-Agency Transfer</v>
          </cell>
        </row>
        <row r="846">
          <cell r="A846">
            <v>4764</v>
          </cell>
          <cell r="B846" t="str">
            <v>TRANSFER FROM TRAFFIC SAFETY-D</v>
          </cell>
          <cell r="C846" t="str">
            <v>Inter-Agency Transfer</v>
          </cell>
        </row>
        <row r="847">
          <cell r="A847">
            <v>4765</v>
          </cell>
          <cell r="B847" t="str">
            <v>TRANS FROM 4687 TRAFFIC RECORDS</v>
          </cell>
          <cell r="C847" t="str">
            <v>Inter-Agency Transfer</v>
          </cell>
        </row>
        <row r="848">
          <cell r="A848">
            <v>4766</v>
          </cell>
          <cell r="B848" t="str">
            <v>TRANSFER FROM TRAFFIC SAFETY-F</v>
          </cell>
          <cell r="C848" t="str">
            <v>Inter-Agency Transfer</v>
          </cell>
        </row>
        <row r="849">
          <cell r="A849">
            <v>4767</v>
          </cell>
          <cell r="B849" t="str">
            <v>TRANSFER FROM TRAFFIC SAFETY-G</v>
          </cell>
          <cell r="C849" t="str">
            <v>Inter-Agency Transfer</v>
          </cell>
        </row>
        <row r="850">
          <cell r="A850">
            <v>4768</v>
          </cell>
          <cell r="B850" t="str">
            <v>TRANSFER FROM TRAFFIC SAFETY-H</v>
          </cell>
          <cell r="C850" t="str">
            <v>Inter-Agency Transfer</v>
          </cell>
        </row>
        <row r="851">
          <cell r="A851">
            <v>4769</v>
          </cell>
          <cell r="B851" t="str">
            <v>TRANSFER FROM TRAFFIC SAFETY-I</v>
          </cell>
          <cell r="C851" t="str">
            <v>Inter-Agency Transfer</v>
          </cell>
        </row>
        <row r="852">
          <cell r="A852">
            <v>4770</v>
          </cell>
          <cell r="B852" t="str">
            <v>TRANS FROM PETRLM DISCHRG TRST</v>
          </cell>
          <cell r="C852" t="str">
            <v>Other Funds</v>
          </cell>
        </row>
        <row r="853">
          <cell r="A853">
            <v>4771</v>
          </cell>
          <cell r="B853" t="str">
            <v>TRANSFER FROM TAXATION</v>
          </cell>
          <cell r="C853" t="str">
            <v>Inter-Agency Transfer</v>
          </cell>
        </row>
        <row r="854">
          <cell r="A854">
            <v>4772</v>
          </cell>
          <cell r="B854" t="str">
            <v>TRANS FROM ALCOHOL &amp; DRUB ABUSE</v>
          </cell>
          <cell r="C854" t="str">
            <v>Inter-Agency Transfer</v>
          </cell>
        </row>
        <row r="855">
          <cell r="A855" t="str">
            <v>4772A</v>
          </cell>
          <cell r="B855" t="str">
            <v>TRANSFER FROM BADA</v>
          </cell>
          <cell r="C855" t="str">
            <v>Inter-Agency Transfer</v>
          </cell>
        </row>
        <row r="856">
          <cell r="A856">
            <v>4773</v>
          </cell>
          <cell r="B856" t="str">
            <v>TRANSFER FROM DMV MOTOR VEH FUND</v>
          </cell>
          <cell r="C856" t="str">
            <v>Inter-Agency Transfer</v>
          </cell>
        </row>
        <row r="857">
          <cell r="A857">
            <v>4774</v>
          </cell>
          <cell r="B857" t="str">
            <v>TRANS FROM HWY SAFETY &amp; ADMN FUND</v>
          </cell>
          <cell r="C857" t="str">
            <v>Inter-Agency Transfer</v>
          </cell>
        </row>
        <row r="858">
          <cell r="A858">
            <v>4775</v>
          </cell>
          <cell r="B858" t="str">
            <v>TRANSFER FROM ENVIRON PROTECT - A</v>
          </cell>
          <cell r="C858" t="str">
            <v>Other Funds</v>
          </cell>
        </row>
        <row r="859">
          <cell r="A859">
            <v>4776</v>
          </cell>
          <cell r="B859" t="str">
            <v>TRANSFER FROM ENVIRON PROTECT - B</v>
          </cell>
          <cell r="C859" t="str">
            <v>Inter-Agency Transfer</v>
          </cell>
        </row>
        <row r="860">
          <cell r="A860">
            <v>4777</v>
          </cell>
          <cell r="B860" t="str">
            <v>TRANSFER FROM 3173</v>
          </cell>
          <cell r="C860" t="str">
            <v>Inter-Agency Transfer</v>
          </cell>
        </row>
        <row r="861">
          <cell r="A861">
            <v>4778</v>
          </cell>
          <cell r="B861" t="str">
            <v>TRANSFER FROM 3197</v>
          </cell>
          <cell r="C861" t="str">
            <v>Inter-Agency Transfer</v>
          </cell>
        </row>
        <row r="862">
          <cell r="A862">
            <v>4779</v>
          </cell>
          <cell r="B862" t="str">
            <v>TRANSFER FROM 4155</v>
          </cell>
          <cell r="C862" t="str">
            <v>Inter-Agency Transfer</v>
          </cell>
        </row>
        <row r="863">
          <cell r="A863">
            <v>4780</v>
          </cell>
          <cell r="B863" t="str">
            <v>TRANSFER FROM LEGISLATIVE FUND</v>
          </cell>
          <cell r="C863" t="str">
            <v>Inter-Agency Transfer</v>
          </cell>
        </row>
        <row r="864">
          <cell r="A864">
            <v>4781</v>
          </cell>
          <cell r="B864" t="str">
            <v>TRANSFER FROM PUBLIC WORKS BOARD</v>
          </cell>
          <cell r="C864" t="str">
            <v>Inter-Agency Transfer</v>
          </cell>
        </row>
        <row r="865">
          <cell r="A865">
            <v>4782</v>
          </cell>
          <cell r="B865" t="str">
            <v>TRANSFER FROM EMERGENCY ASSISTANCE ACCOUNTS</v>
          </cell>
          <cell r="C865" t="str">
            <v>Other Funds</v>
          </cell>
        </row>
        <row r="866">
          <cell r="A866">
            <v>4861</v>
          </cell>
          <cell r="B866" t="str">
            <v>TRANSFER FROM SPECIAL FUND</v>
          </cell>
          <cell r="C866" t="str">
            <v>Other Funds</v>
          </cell>
        </row>
        <row r="867">
          <cell r="A867">
            <v>4862</v>
          </cell>
          <cell r="B867" t="str">
            <v>TRANSFER FROM CAP PROJECT FUND</v>
          </cell>
          <cell r="C867" t="str">
            <v>Other Funds</v>
          </cell>
        </row>
        <row r="868">
          <cell r="A868">
            <v>4865</v>
          </cell>
          <cell r="B868" t="str">
            <v>TRANSFER FROM INT SERV FUND</v>
          </cell>
          <cell r="C868" t="str">
            <v>Other Funds</v>
          </cell>
        </row>
        <row r="869">
          <cell r="A869">
            <v>4866</v>
          </cell>
          <cell r="B869" t="str">
            <v>TRANSFER FROM FIDUCIARY</v>
          </cell>
          <cell r="C869" t="str">
            <v>Other Funds</v>
          </cell>
        </row>
        <row r="870">
          <cell r="A870">
            <v>4867</v>
          </cell>
          <cell r="B870" t="str">
            <v>TRANSFER FROM UNIVERSITY FUNDS</v>
          </cell>
          <cell r="C870" t="str">
            <v>Inter-Agency Transfer</v>
          </cell>
        </row>
        <row r="871">
          <cell r="A871">
            <v>4868</v>
          </cell>
          <cell r="B871" t="str">
            <v>TRANSFER FROM PROBLEM GAMBLING</v>
          </cell>
          <cell r="C871" t="str">
            <v>Other Funds</v>
          </cell>
        </row>
        <row r="872">
          <cell r="A872">
            <v>4869</v>
          </cell>
          <cell r="B872" t="str">
            <v>TRANSFER FROM PERMANENT FUNDS</v>
          </cell>
          <cell r="C872" t="str">
            <v>Other Funds</v>
          </cell>
        </row>
        <row r="873">
          <cell r="A873">
            <v>4870</v>
          </cell>
          <cell r="B873" t="str">
            <v>PRIOR YEAR CARRY FORWARD</v>
          </cell>
          <cell r="C873" t="str">
            <v>Other Funds</v>
          </cell>
        </row>
        <row r="874">
          <cell r="A874">
            <v>4871</v>
          </cell>
          <cell r="B874" t="str">
            <v>RESERVE FOR AID TO GOVT UNITS</v>
          </cell>
          <cell r="C874" t="str">
            <v>Other Funds</v>
          </cell>
        </row>
        <row r="875">
          <cell r="A875">
            <v>4872</v>
          </cell>
          <cell r="B875" t="str">
            <v>RESERVE FOR FUTURE FY DISTRIB</v>
          </cell>
          <cell r="C875" t="str">
            <v>Other Funds</v>
          </cell>
        </row>
        <row r="876">
          <cell r="A876">
            <v>4900</v>
          </cell>
          <cell r="B876" t="str">
            <v>GAIN ON SALE OF ASSETS</v>
          </cell>
          <cell r="C876" t="str">
            <v>Other Funds</v>
          </cell>
        </row>
        <row r="877">
          <cell r="A877">
            <v>4901</v>
          </cell>
          <cell r="B877" t="str">
            <v>DIRECT SALES</v>
          </cell>
          <cell r="C877" t="str">
            <v>Other Funds</v>
          </cell>
        </row>
        <row r="878">
          <cell r="A878">
            <v>4902</v>
          </cell>
          <cell r="B878" t="str">
            <v>PROCEEDS FROM SALE OF BONDS</v>
          </cell>
          <cell r="C878" t="str">
            <v>Other Funds</v>
          </cell>
        </row>
        <row r="879">
          <cell r="A879">
            <v>4903</v>
          </cell>
          <cell r="B879" t="str">
            <v>RECEIPT OF BOND PREMIUM</v>
          </cell>
          <cell r="C879" t="str">
            <v>Other Funds</v>
          </cell>
        </row>
        <row r="880">
          <cell r="A880">
            <v>4904</v>
          </cell>
          <cell r="B880" t="str">
            <v>PROCEEDS FROM SALE OF EPA BOND</v>
          </cell>
          <cell r="C880" t="str">
            <v>Other Funds</v>
          </cell>
        </row>
        <row r="881">
          <cell r="A881">
            <v>4905</v>
          </cell>
          <cell r="B881" t="str">
            <v>PROCEEDS SALE OF DRKNG WATER BOND</v>
          </cell>
          <cell r="C881" t="str">
            <v>Other Funds</v>
          </cell>
        </row>
        <row r="882">
          <cell r="A882">
            <v>4909</v>
          </cell>
          <cell r="B882" t="str">
            <v>PROCEEDS FROM CERT OF PARTICIP</v>
          </cell>
          <cell r="C882" t="str">
            <v>Other Funds</v>
          </cell>
        </row>
        <row r="883">
          <cell r="A883">
            <v>4910</v>
          </cell>
          <cell r="B883" t="str">
            <v>PROCEEDS INSTALL PUR/CAP LEASE</v>
          </cell>
          <cell r="C883" t="str">
            <v>Other Funds</v>
          </cell>
        </row>
        <row r="884">
          <cell r="A884">
            <v>4911</v>
          </cell>
          <cell r="B884" t="str">
            <v>RECEIPTS FROM BOND ESCROW</v>
          </cell>
          <cell r="C884" t="str">
            <v>Other Funds</v>
          </cell>
        </row>
        <row r="885">
          <cell r="A885">
            <v>4977</v>
          </cell>
          <cell r="B885" t="str">
            <v>PROCEEDS OF REFUNDED BONDS</v>
          </cell>
          <cell r="C885" t="str">
            <v>Other Funds</v>
          </cell>
        </row>
        <row r="886">
          <cell r="A886">
            <v>4999</v>
          </cell>
          <cell r="B886" t="str">
            <v>RECEIVABLE TO EXPENSE ACCOUNT</v>
          </cell>
          <cell r="C886" t="str">
            <v>Other Funds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workbookViewId="0">
      <selection activeCell="N2" sqref="N2"/>
    </sheetView>
  </sheetViews>
  <sheetFormatPr defaultRowHeight="15" x14ac:dyDescent="0.25"/>
  <cols>
    <col min="1" max="1" width="34.42578125" style="5" bestFit="1" customWidth="1"/>
    <col min="2" max="3" width="10.5703125" bestFit="1" customWidth="1"/>
    <col min="4" max="4" width="10.85546875" customWidth="1"/>
    <col min="5" max="5" width="22.85546875" bestFit="1" customWidth="1"/>
    <col min="6" max="6" width="11.5703125" bestFit="1" customWidth="1"/>
    <col min="7" max="7" width="20.42578125" customWidth="1"/>
    <col min="8" max="8" width="9.5703125" style="2" bestFit="1" customWidth="1"/>
    <col min="9" max="9" width="9.5703125" style="3" bestFit="1" customWidth="1"/>
    <col min="10" max="10" width="14.28515625" customWidth="1"/>
    <col min="11" max="11" width="18.140625" bestFit="1" customWidth="1"/>
    <col min="12" max="12" width="22.5703125" customWidth="1"/>
    <col min="13" max="13" width="13.5703125" style="9" customWidth="1"/>
    <col min="14" max="14" width="11.5703125" bestFit="1" customWidth="1"/>
    <col min="16" max="16" width="9.5703125" bestFit="1" customWidth="1"/>
    <col min="17" max="17" width="10.7109375" style="9" bestFit="1" customWidth="1"/>
    <col min="19" max="19" width="16.85546875" bestFit="1" customWidth="1"/>
  </cols>
  <sheetData>
    <row r="1" spans="1:13" s="38" customFormat="1" ht="79.5" customHeight="1" x14ac:dyDescent="0.25">
      <c r="A1" s="80" t="s">
        <v>1589</v>
      </c>
      <c r="B1" s="80"/>
      <c r="C1" s="80"/>
      <c r="D1" s="80"/>
      <c r="E1" s="80"/>
      <c r="F1" s="80"/>
      <c r="G1" s="80"/>
      <c r="H1" s="80"/>
      <c r="I1" s="80"/>
      <c r="J1" s="80"/>
      <c r="K1" s="80"/>
      <c r="L1" s="80"/>
      <c r="M1" s="80"/>
    </row>
    <row r="2" spans="1:13" s="45" customFormat="1" ht="47.25" x14ac:dyDescent="0.25">
      <c r="A2" s="39" t="s">
        <v>1493</v>
      </c>
      <c r="B2" s="39" t="s">
        <v>1494</v>
      </c>
      <c r="C2" s="39" t="s">
        <v>1495</v>
      </c>
      <c r="D2" s="39" t="s">
        <v>1496</v>
      </c>
      <c r="E2" s="39" t="s">
        <v>1497</v>
      </c>
      <c r="F2" s="39" t="s">
        <v>1579</v>
      </c>
      <c r="G2" s="39" t="s">
        <v>1580</v>
      </c>
      <c r="H2" s="40" t="s">
        <v>1581</v>
      </c>
      <c r="I2" s="41" t="s">
        <v>1474</v>
      </c>
      <c r="J2" s="42" t="s">
        <v>1582</v>
      </c>
      <c r="K2" s="43" t="s">
        <v>1583</v>
      </c>
      <c r="L2" s="39" t="s">
        <v>1584</v>
      </c>
      <c r="M2" s="44" t="s">
        <v>1585</v>
      </c>
    </row>
    <row r="3" spans="1:13" s="4" customFormat="1" x14ac:dyDescent="0.25">
      <c r="A3" s="24" t="s">
        <v>1498</v>
      </c>
      <c r="B3" s="24" t="s">
        <v>1499</v>
      </c>
      <c r="C3" s="25" t="s">
        <v>1500</v>
      </c>
      <c r="D3" s="26">
        <v>6643499</v>
      </c>
      <c r="E3" s="27" t="s">
        <v>1501</v>
      </c>
      <c r="F3" s="28" t="s">
        <v>1502</v>
      </c>
      <c r="G3" s="29">
        <v>775.95334600000001</v>
      </c>
      <c r="H3" s="30">
        <v>0.50239999999999996</v>
      </c>
      <c r="I3" s="31">
        <v>1030</v>
      </c>
      <c r="J3" s="32">
        <f>G3*H3</f>
        <v>389.83896103039996</v>
      </c>
      <c r="K3" s="30">
        <v>0.90349999999999997</v>
      </c>
      <c r="L3" s="33" t="s">
        <v>1485</v>
      </c>
      <c r="M3" s="34">
        <f>+J3*K3</f>
        <v>352.21950129096638</v>
      </c>
    </row>
    <row r="4" spans="1:13" s="4" customFormat="1" x14ac:dyDescent="0.25">
      <c r="A4" s="25" t="s">
        <v>1488</v>
      </c>
      <c r="B4" s="25" t="s">
        <v>1488</v>
      </c>
      <c r="C4" s="25" t="s">
        <v>1488</v>
      </c>
      <c r="D4" s="26">
        <v>6643499</v>
      </c>
      <c r="E4" s="27" t="s">
        <v>1501</v>
      </c>
      <c r="F4" s="25" t="s">
        <v>1488</v>
      </c>
      <c r="G4" s="29"/>
      <c r="H4" s="35" t="s">
        <v>1578</v>
      </c>
      <c r="I4" s="31">
        <v>1030</v>
      </c>
      <c r="J4" s="36" t="s">
        <v>1578</v>
      </c>
      <c r="K4" s="30">
        <v>9.6500000000000002E-2</v>
      </c>
      <c r="L4" s="33" t="s">
        <v>1492</v>
      </c>
      <c r="M4" s="34">
        <f>+J3*K4</f>
        <v>37.619459739433594</v>
      </c>
    </row>
    <row r="5" spans="1:13" s="4" customFormat="1" x14ac:dyDescent="0.25">
      <c r="A5" s="25" t="s">
        <v>1488</v>
      </c>
      <c r="B5" s="25" t="s">
        <v>1488</v>
      </c>
      <c r="C5" s="25" t="s">
        <v>1488</v>
      </c>
      <c r="D5" s="26">
        <v>6643499</v>
      </c>
      <c r="E5" s="27" t="s">
        <v>1501</v>
      </c>
      <c r="F5" s="25" t="s">
        <v>1488</v>
      </c>
      <c r="G5" s="29"/>
      <c r="H5" s="30">
        <v>1.09E-2</v>
      </c>
      <c r="I5" s="31">
        <v>1031</v>
      </c>
      <c r="J5" s="32">
        <f>G3*H5</f>
        <v>8.4578914714</v>
      </c>
      <c r="K5" s="30">
        <v>0.45219999999999999</v>
      </c>
      <c r="L5" s="33" t="s">
        <v>1485</v>
      </c>
      <c r="M5" s="34">
        <f>+J5*K5</f>
        <v>3.8246585233670798</v>
      </c>
    </row>
    <row r="6" spans="1:13" s="4" customFormat="1" x14ac:dyDescent="0.25">
      <c r="A6" s="25" t="s">
        <v>1488</v>
      </c>
      <c r="B6" s="25" t="s">
        <v>1488</v>
      </c>
      <c r="C6" s="25" t="s">
        <v>1488</v>
      </c>
      <c r="D6" s="26">
        <v>6643499</v>
      </c>
      <c r="E6" s="27" t="s">
        <v>1501</v>
      </c>
      <c r="F6" s="25" t="s">
        <v>1488</v>
      </c>
      <c r="G6" s="29"/>
      <c r="H6" s="35" t="s">
        <v>1578</v>
      </c>
      <c r="I6" s="31">
        <v>1031</v>
      </c>
      <c r="J6" s="36" t="s">
        <v>1578</v>
      </c>
      <c r="K6" s="30">
        <v>0.54779999999999995</v>
      </c>
      <c r="L6" s="33" t="s">
        <v>1492</v>
      </c>
      <c r="M6" s="34">
        <f>+J5*K6</f>
        <v>4.6332329480329193</v>
      </c>
    </row>
    <row r="7" spans="1:13" s="4" customFormat="1" x14ac:dyDescent="0.25">
      <c r="A7" s="25" t="s">
        <v>1488</v>
      </c>
      <c r="B7" s="25" t="s">
        <v>1488</v>
      </c>
      <c r="C7" s="25" t="s">
        <v>1488</v>
      </c>
      <c r="D7" s="26">
        <v>6643499</v>
      </c>
      <c r="E7" s="27" t="s">
        <v>1501</v>
      </c>
      <c r="F7" s="25" t="s">
        <v>1488</v>
      </c>
      <c r="G7" s="29"/>
      <c r="H7" s="30">
        <v>8.3999999999999995E-3</v>
      </c>
      <c r="I7" s="31">
        <v>1033</v>
      </c>
      <c r="J7" s="32">
        <f>G3*H7</f>
        <v>6.5180081063999999</v>
      </c>
      <c r="K7" s="30">
        <v>1</v>
      </c>
      <c r="L7" s="33" t="s">
        <v>1485</v>
      </c>
      <c r="M7" s="37">
        <f>+$G$26*$H7</f>
        <v>0</v>
      </c>
    </row>
    <row r="8" spans="1:13" s="4" customFormat="1" x14ac:dyDescent="0.25">
      <c r="A8" s="25" t="s">
        <v>1488</v>
      </c>
      <c r="B8" s="25" t="s">
        <v>1488</v>
      </c>
      <c r="C8" s="25" t="s">
        <v>1488</v>
      </c>
      <c r="D8" s="26">
        <v>6643499</v>
      </c>
      <c r="E8" s="27" t="s">
        <v>1501</v>
      </c>
      <c r="F8" s="25" t="s">
        <v>1488</v>
      </c>
      <c r="G8" s="29"/>
      <c r="H8" s="30">
        <v>2.7E-2</v>
      </c>
      <c r="I8" s="31">
        <v>1037</v>
      </c>
      <c r="J8" s="32">
        <f>G3*H8</f>
        <v>20.950740342</v>
      </c>
      <c r="K8" s="30">
        <v>1</v>
      </c>
      <c r="L8" s="33" t="s">
        <v>1492</v>
      </c>
      <c r="M8" s="34">
        <v>20.95</v>
      </c>
    </row>
    <row r="9" spans="1:13" s="4" customFormat="1" x14ac:dyDescent="0.25">
      <c r="A9" s="25" t="s">
        <v>1488</v>
      </c>
      <c r="B9" s="25" t="s">
        <v>1488</v>
      </c>
      <c r="C9" s="25" t="s">
        <v>1488</v>
      </c>
      <c r="D9" s="26">
        <v>6643499</v>
      </c>
      <c r="E9" s="27" t="s">
        <v>1501</v>
      </c>
      <c r="F9" s="25" t="s">
        <v>1488</v>
      </c>
      <c r="G9" s="29"/>
      <c r="H9" s="30">
        <v>7.6499999999999999E-2</v>
      </c>
      <c r="I9" s="31">
        <v>1038</v>
      </c>
      <c r="J9" s="32">
        <f>G3*H9</f>
        <v>59.360430968999999</v>
      </c>
      <c r="K9" s="30">
        <v>0.1837</v>
      </c>
      <c r="L9" s="33" t="s">
        <v>1485</v>
      </c>
      <c r="M9" s="34">
        <f>J9*K9</f>
        <v>10.9045111690053</v>
      </c>
    </row>
    <row r="10" spans="1:13" s="4" customFormat="1" x14ac:dyDescent="0.25">
      <c r="A10" s="25" t="s">
        <v>1488</v>
      </c>
      <c r="B10" s="25" t="s">
        <v>1488</v>
      </c>
      <c r="C10" s="25" t="s">
        <v>1488</v>
      </c>
      <c r="D10" s="26">
        <v>6643499</v>
      </c>
      <c r="E10" s="27" t="s">
        <v>1501</v>
      </c>
      <c r="F10" s="25" t="s">
        <v>1488</v>
      </c>
      <c r="G10" s="29"/>
      <c r="H10" s="35" t="s">
        <v>1578</v>
      </c>
      <c r="I10" s="31">
        <v>1038</v>
      </c>
      <c r="J10" s="36" t="s">
        <v>1578</v>
      </c>
      <c r="K10" s="30">
        <v>0.81630000000000003</v>
      </c>
      <c r="L10" s="33" t="s">
        <v>1492</v>
      </c>
      <c r="M10" s="34">
        <f>J9*K10</f>
        <v>48.455919799994703</v>
      </c>
    </row>
    <row r="11" spans="1:13" s="4" customFormat="1" x14ac:dyDescent="0.25">
      <c r="A11" s="25" t="s">
        <v>1488</v>
      </c>
      <c r="B11" s="25" t="s">
        <v>1488</v>
      </c>
      <c r="C11" s="25" t="s">
        <v>1488</v>
      </c>
      <c r="D11" s="26">
        <v>6643499</v>
      </c>
      <c r="E11" s="27" t="s">
        <v>1501</v>
      </c>
      <c r="F11" s="25" t="s">
        <v>1488</v>
      </c>
      <c r="G11" s="29"/>
      <c r="H11" s="30">
        <v>2.9999999999999997E-4</v>
      </c>
      <c r="I11" s="31">
        <v>1039</v>
      </c>
      <c r="J11" s="32">
        <f>G3*H11</f>
        <v>0.23278600379999997</v>
      </c>
      <c r="K11" s="30">
        <v>1</v>
      </c>
      <c r="L11" s="33" t="s">
        <v>1492</v>
      </c>
      <c r="M11" s="34">
        <v>0.23</v>
      </c>
    </row>
    <row r="12" spans="1:13" s="4" customFormat="1" x14ac:dyDescent="0.25">
      <c r="A12" s="25" t="s">
        <v>1488</v>
      </c>
      <c r="B12" s="25" t="s">
        <v>1488</v>
      </c>
      <c r="C12" s="25" t="s">
        <v>1488</v>
      </c>
      <c r="D12" s="26">
        <v>6643499</v>
      </c>
      <c r="E12" s="27" t="s">
        <v>1501</v>
      </c>
      <c r="F12" s="25" t="s">
        <v>1488</v>
      </c>
      <c r="G12" s="29"/>
      <c r="H12" s="30">
        <v>3.2500000000000001E-2</v>
      </c>
      <c r="I12" s="31">
        <v>1040</v>
      </c>
      <c r="J12" s="32">
        <f>G3*H12</f>
        <v>25.218483745</v>
      </c>
      <c r="K12" s="30">
        <v>1</v>
      </c>
      <c r="L12" s="33" t="s">
        <v>1492</v>
      </c>
      <c r="M12" s="34">
        <v>25.22</v>
      </c>
    </row>
    <row r="13" spans="1:13" s="4" customFormat="1" x14ac:dyDescent="0.25">
      <c r="A13" s="25" t="s">
        <v>1488</v>
      </c>
      <c r="B13" s="25" t="s">
        <v>1488</v>
      </c>
      <c r="C13" s="25" t="s">
        <v>1488</v>
      </c>
      <c r="D13" s="26">
        <v>6643499</v>
      </c>
      <c r="E13" s="27" t="s">
        <v>1501</v>
      </c>
      <c r="F13" s="25" t="s">
        <v>1488</v>
      </c>
      <c r="G13" s="29"/>
      <c r="H13" s="30">
        <v>1.21E-2</v>
      </c>
      <c r="I13" s="31">
        <v>1041</v>
      </c>
      <c r="J13" s="32">
        <f>G3*H13</f>
        <v>9.3890354865999992</v>
      </c>
      <c r="K13" s="30">
        <v>1</v>
      </c>
      <c r="L13" s="33" t="s">
        <v>1492</v>
      </c>
      <c r="M13" s="34">
        <v>9.39</v>
      </c>
    </row>
    <row r="14" spans="1:13" s="4" customFormat="1" x14ac:dyDescent="0.25">
      <c r="A14" s="25" t="s">
        <v>1488</v>
      </c>
      <c r="B14" s="25" t="s">
        <v>1488</v>
      </c>
      <c r="C14" s="25" t="s">
        <v>1488</v>
      </c>
      <c r="D14" s="26">
        <v>6643499</v>
      </c>
      <c r="E14" s="27" t="s">
        <v>1501</v>
      </c>
      <c r="F14" s="25" t="s">
        <v>1488</v>
      </c>
      <c r="G14" s="29"/>
      <c r="H14" s="30">
        <v>2.07E-2</v>
      </c>
      <c r="I14" s="31">
        <v>1042</v>
      </c>
      <c r="J14" s="32">
        <f>G3*H14</f>
        <v>16.062234262200001</v>
      </c>
      <c r="K14" s="30">
        <v>1</v>
      </c>
      <c r="L14" s="33" t="s">
        <v>1492</v>
      </c>
      <c r="M14" s="34">
        <v>16.059999999999999</v>
      </c>
    </row>
    <row r="15" spans="1:13" s="4" customFormat="1" x14ac:dyDescent="0.25">
      <c r="A15" s="25" t="s">
        <v>1488</v>
      </c>
      <c r="B15" s="25" t="s">
        <v>1488</v>
      </c>
      <c r="C15" s="25" t="s">
        <v>1488</v>
      </c>
      <c r="D15" s="26">
        <v>6643499</v>
      </c>
      <c r="E15" s="27" t="s">
        <v>1501</v>
      </c>
      <c r="F15" s="25" t="s">
        <v>1488</v>
      </c>
      <c r="G15" s="29"/>
      <c r="H15" s="30">
        <v>8.8499999999999995E-2</v>
      </c>
      <c r="I15" s="31">
        <v>1043</v>
      </c>
      <c r="J15" s="32">
        <f>G3*H15</f>
        <v>68.671871120999995</v>
      </c>
      <c r="K15" s="30">
        <v>1</v>
      </c>
      <c r="L15" s="33" t="s">
        <v>1492</v>
      </c>
      <c r="M15" s="34">
        <v>68.67</v>
      </c>
    </row>
    <row r="16" spans="1:13" s="4" customFormat="1" x14ac:dyDescent="0.25">
      <c r="A16" s="25" t="s">
        <v>1488</v>
      </c>
      <c r="B16" s="25" t="s">
        <v>1488</v>
      </c>
      <c r="C16" s="25" t="s">
        <v>1488</v>
      </c>
      <c r="D16" s="26">
        <v>6643499</v>
      </c>
      <c r="E16" s="27" t="s">
        <v>1501</v>
      </c>
      <c r="F16" s="25" t="s">
        <v>1488</v>
      </c>
      <c r="G16" s="29"/>
      <c r="H16" s="30">
        <v>2.7000000000000001E-3</v>
      </c>
      <c r="I16" s="31">
        <v>1045</v>
      </c>
      <c r="J16" s="32">
        <f>G3*H16</f>
        <v>2.0950740342</v>
      </c>
      <c r="K16" s="30">
        <v>1</v>
      </c>
      <c r="L16" s="33" t="s">
        <v>1492</v>
      </c>
      <c r="M16" s="34">
        <v>2.1</v>
      </c>
    </row>
    <row r="17" spans="1:13" s="4" customFormat="1" x14ac:dyDescent="0.25">
      <c r="A17" s="25" t="s">
        <v>1488</v>
      </c>
      <c r="B17" s="25" t="s">
        <v>1488</v>
      </c>
      <c r="C17" s="25" t="s">
        <v>1488</v>
      </c>
      <c r="D17" s="26">
        <v>6643499</v>
      </c>
      <c r="E17" s="27" t="s">
        <v>1501</v>
      </c>
      <c r="F17" s="25" t="s">
        <v>1488</v>
      </c>
      <c r="G17" s="29"/>
      <c r="H17" s="30">
        <v>0.21820000000000001</v>
      </c>
      <c r="I17" s="31">
        <v>1348</v>
      </c>
      <c r="J17" s="32">
        <f>G3*H17</f>
        <v>169.3130200972</v>
      </c>
      <c r="K17" s="30">
        <v>1</v>
      </c>
      <c r="L17" s="33" t="s">
        <v>1492</v>
      </c>
      <c r="M17" s="34">
        <v>169.31</v>
      </c>
    </row>
    <row r="18" spans="1:13" s="4" customFormat="1" x14ac:dyDescent="0.25">
      <c r="A18" s="24" t="s">
        <v>1503</v>
      </c>
      <c r="B18" s="24" t="s">
        <v>1499</v>
      </c>
      <c r="C18" s="25" t="s">
        <v>1504</v>
      </c>
      <c r="D18" s="26">
        <v>6643500</v>
      </c>
      <c r="E18" s="27" t="s">
        <v>1501</v>
      </c>
      <c r="F18" s="28" t="s">
        <v>1505</v>
      </c>
      <c r="G18" s="29">
        <v>3182.3143259999997</v>
      </c>
      <c r="H18" s="30">
        <v>7.4999999999999997E-3</v>
      </c>
      <c r="I18" s="31">
        <v>1002</v>
      </c>
      <c r="J18" s="32">
        <f>+G18*H18</f>
        <v>23.867357444999996</v>
      </c>
      <c r="K18" s="30">
        <v>0.90349999999999997</v>
      </c>
      <c r="L18" s="33" t="s">
        <v>1485</v>
      </c>
      <c r="M18" s="34">
        <f>+J18*K18</f>
        <v>21.564157451557495</v>
      </c>
    </row>
    <row r="19" spans="1:13" s="4" customFormat="1" x14ac:dyDescent="0.25">
      <c r="A19" s="25" t="s">
        <v>1488</v>
      </c>
      <c r="B19" s="25" t="s">
        <v>1488</v>
      </c>
      <c r="C19" s="25" t="s">
        <v>1488</v>
      </c>
      <c r="D19" s="26">
        <v>6643500</v>
      </c>
      <c r="E19" s="27" t="s">
        <v>1501</v>
      </c>
      <c r="F19" s="25" t="s">
        <v>1488</v>
      </c>
      <c r="G19" s="29"/>
      <c r="H19" s="35" t="s">
        <v>1578</v>
      </c>
      <c r="I19" s="31">
        <v>1002</v>
      </c>
      <c r="J19" s="36" t="s">
        <v>1578</v>
      </c>
      <c r="K19" s="30">
        <v>9.6500000000000002E-2</v>
      </c>
      <c r="L19" s="33" t="s">
        <v>1492</v>
      </c>
      <c r="M19" s="34">
        <f>+J18*K19</f>
        <v>2.3031999934424996</v>
      </c>
    </row>
    <row r="20" spans="1:13" s="4" customFormat="1" x14ac:dyDescent="0.25">
      <c r="A20" s="25" t="s">
        <v>1488</v>
      </c>
      <c r="B20" s="25" t="s">
        <v>1488</v>
      </c>
      <c r="C20" s="25" t="s">
        <v>1488</v>
      </c>
      <c r="D20" s="26">
        <v>6643500</v>
      </c>
      <c r="E20" s="27" t="s">
        <v>1501</v>
      </c>
      <c r="F20" s="25" t="s">
        <v>1488</v>
      </c>
      <c r="G20" s="29"/>
      <c r="H20" s="30">
        <v>0.48730000000000001</v>
      </c>
      <c r="I20" s="31">
        <v>1030</v>
      </c>
      <c r="J20" s="32">
        <f>G18*H20</f>
        <v>1550.7417710597999</v>
      </c>
      <c r="K20" s="30">
        <v>0.90349999999999997</v>
      </c>
      <c r="L20" s="33" t="s">
        <v>1485</v>
      </c>
      <c r="M20" s="34">
        <f>J20*K20</f>
        <v>1401.0951901525291</v>
      </c>
    </row>
    <row r="21" spans="1:13" s="4" customFormat="1" x14ac:dyDescent="0.25">
      <c r="A21" s="25" t="s">
        <v>1488</v>
      </c>
      <c r="B21" s="25" t="s">
        <v>1488</v>
      </c>
      <c r="C21" s="25" t="s">
        <v>1488</v>
      </c>
      <c r="D21" s="26">
        <v>6643500</v>
      </c>
      <c r="E21" s="27" t="s">
        <v>1501</v>
      </c>
      <c r="F21" s="25" t="s">
        <v>1488</v>
      </c>
      <c r="G21" s="29"/>
      <c r="H21" s="35" t="s">
        <v>1578</v>
      </c>
      <c r="I21" s="31">
        <v>1030</v>
      </c>
      <c r="J21" s="36" t="s">
        <v>1578</v>
      </c>
      <c r="K21" s="30">
        <v>9.6500000000000002E-2</v>
      </c>
      <c r="L21" s="33" t="s">
        <v>1492</v>
      </c>
      <c r="M21" s="34">
        <f>J20*K21</f>
        <v>149.6465809072707</v>
      </c>
    </row>
    <row r="22" spans="1:13" s="4" customFormat="1" x14ac:dyDescent="0.25">
      <c r="A22" s="25" t="s">
        <v>1488</v>
      </c>
      <c r="B22" s="25" t="s">
        <v>1488</v>
      </c>
      <c r="C22" s="25" t="s">
        <v>1488</v>
      </c>
      <c r="D22" s="26">
        <v>6643500</v>
      </c>
      <c r="E22" s="27" t="s">
        <v>1501</v>
      </c>
      <c r="F22" s="25" t="s">
        <v>1488</v>
      </c>
      <c r="G22" s="29"/>
      <c r="H22" s="30">
        <v>1.4E-3</v>
      </c>
      <c r="I22" s="31">
        <v>1031</v>
      </c>
      <c r="J22" s="32">
        <f>G18*H22</f>
        <v>4.4552400563999992</v>
      </c>
      <c r="K22" s="30">
        <v>0.45219999999999999</v>
      </c>
      <c r="L22" s="33" t="s">
        <v>1485</v>
      </c>
      <c r="M22" s="34">
        <f>J22*K22</f>
        <v>2.0146595535040794</v>
      </c>
    </row>
    <row r="23" spans="1:13" s="4" customFormat="1" x14ac:dyDescent="0.25">
      <c r="A23" s="25" t="s">
        <v>1488</v>
      </c>
      <c r="B23" s="25" t="s">
        <v>1488</v>
      </c>
      <c r="C23" s="25" t="s">
        <v>1488</v>
      </c>
      <c r="D23" s="26">
        <v>6643500</v>
      </c>
      <c r="E23" s="27" t="s">
        <v>1501</v>
      </c>
      <c r="F23" s="25" t="s">
        <v>1488</v>
      </c>
      <c r="G23" s="29"/>
      <c r="H23" s="35" t="s">
        <v>1578</v>
      </c>
      <c r="I23" s="31">
        <v>1031</v>
      </c>
      <c r="J23" s="36" t="s">
        <v>1578</v>
      </c>
      <c r="K23" s="30">
        <v>0.54779999999999995</v>
      </c>
      <c r="L23" s="33" t="s">
        <v>1492</v>
      </c>
      <c r="M23" s="34">
        <f>J22*K23</f>
        <v>2.4405805028959193</v>
      </c>
    </row>
    <row r="24" spans="1:13" s="4" customFormat="1" x14ac:dyDescent="0.25">
      <c r="A24" s="25" t="s">
        <v>1488</v>
      </c>
      <c r="B24" s="25" t="s">
        <v>1488</v>
      </c>
      <c r="C24" s="25" t="s">
        <v>1488</v>
      </c>
      <c r="D24" s="26">
        <v>6643500</v>
      </c>
      <c r="E24" s="27" t="s">
        <v>1501</v>
      </c>
      <c r="F24" s="25" t="s">
        <v>1488</v>
      </c>
      <c r="G24" s="29"/>
      <c r="H24" s="30">
        <v>6.7000000000000002E-3</v>
      </c>
      <c r="I24" s="31">
        <v>1032</v>
      </c>
      <c r="J24" s="32">
        <f>G18*H24</f>
        <v>21.321505984199998</v>
      </c>
      <c r="K24" s="30">
        <v>1</v>
      </c>
      <c r="L24" s="33" t="s">
        <v>1485</v>
      </c>
      <c r="M24" s="34">
        <v>21.32</v>
      </c>
    </row>
    <row r="25" spans="1:13" s="4" customFormat="1" x14ac:dyDescent="0.25">
      <c r="A25" s="25" t="s">
        <v>1488</v>
      </c>
      <c r="B25" s="25" t="s">
        <v>1488</v>
      </c>
      <c r="C25" s="25" t="s">
        <v>1488</v>
      </c>
      <c r="D25" s="26">
        <v>6643500</v>
      </c>
      <c r="E25" s="27" t="s">
        <v>1501</v>
      </c>
      <c r="F25" s="25" t="s">
        <v>1488</v>
      </c>
      <c r="G25" s="29"/>
      <c r="H25" s="30">
        <v>1.9199999999999998E-2</v>
      </c>
      <c r="I25" s="31">
        <v>1033</v>
      </c>
      <c r="J25" s="32">
        <f>G18*H25</f>
        <v>61.100435059199988</v>
      </c>
      <c r="K25" s="30">
        <v>1</v>
      </c>
      <c r="L25" s="33" t="s">
        <v>1492</v>
      </c>
      <c r="M25" s="34">
        <v>61.1</v>
      </c>
    </row>
    <row r="26" spans="1:13" s="4" customFormat="1" x14ac:dyDescent="0.25">
      <c r="A26" s="25" t="s">
        <v>1488</v>
      </c>
      <c r="B26" s="25" t="s">
        <v>1488</v>
      </c>
      <c r="C26" s="25" t="s">
        <v>1488</v>
      </c>
      <c r="D26" s="26">
        <v>6643500</v>
      </c>
      <c r="E26" s="27" t="s">
        <v>1501</v>
      </c>
      <c r="F26" s="25" t="s">
        <v>1488</v>
      </c>
      <c r="G26" s="29"/>
      <c r="H26" s="30">
        <v>2.2000000000000001E-3</v>
      </c>
      <c r="I26" s="31">
        <v>1036</v>
      </c>
      <c r="J26" s="32">
        <f>G18*H26</f>
        <v>7.0010915171999999</v>
      </c>
      <c r="K26" s="30">
        <v>0.88119999999999998</v>
      </c>
      <c r="L26" s="33" t="s">
        <v>1485</v>
      </c>
      <c r="M26" s="34">
        <f>J26*K26</f>
        <v>6.1693618449566401</v>
      </c>
    </row>
    <row r="27" spans="1:13" s="4" customFormat="1" x14ac:dyDescent="0.25">
      <c r="A27" s="25" t="s">
        <v>1488</v>
      </c>
      <c r="B27" s="25" t="s">
        <v>1488</v>
      </c>
      <c r="C27" s="25" t="s">
        <v>1488</v>
      </c>
      <c r="D27" s="26">
        <v>6643500</v>
      </c>
      <c r="E27" s="27" t="s">
        <v>1501</v>
      </c>
      <c r="F27" s="25" t="s">
        <v>1488</v>
      </c>
      <c r="G27" s="29"/>
      <c r="H27" s="35" t="s">
        <v>1578</v>
      </c>
      <c r="I27" s="31">
        <v>1036</v>
      </c>
      <c r="J27" s="36" t="s">
        <v>1578</v>
      </c>
      <c r="K27" s="30">
        <v>0.1188</v>
      </c>
      <c r="L27" s="33" t="s">
        <v>1492</v>
      </c>
      <c r="M27" s="34">
        <f>J26*K27</f>
        <v>0.83172967224336003</v>
      </c>
    </row>
    <row r="28" spans="1:13" s="4" customFormat="1" x14ac:dyDescent="0.25">
      <c r="A28" s="25" t="s">
        <v>1488</v>
      </c>
      <c r="B28" s="25" t="s">
        <v>1488</v>
      </c>
      <c r="C28" s="25" t="s">
        <v>1488</v>
      </c>
      <c r="D28" s="26">
        <v>6643500</v>
      </c>
      <c r="E28" s="27" t="s">
        <v>1501</v>
      </c>
      <c r="F28" s="25" t="s">
        <v>1488</v>
      </c>
      <c r="G28" s="29"/>
      <c r="H28" s="30">
        <v>8.4500000000000006E-2</v>
      </c>
      <c r="I28" s="31">
        <v>1037</v>
      </c>
      <c r="J28" s="32">
        <f>G18*H28</f>
        <v>268.90556054699999</v>
      </c>
      <c r="K28" s="30">
        <v>1</v>
      </c>
      <c r="L28" s="33" t="s">
        <v>1492</v>
      </c>
      <c r="M28" s="34">
        <v>268.91000000000003</v>
      </c>
    </row>
    <row r="29" spans="1:13" s="4" customFormat="1" x14ac:dyDescent="0.25">
      <c r="A29" s="25" t="s">
        <v>1488</v>
      </c>
      <c r="B29" s="25" t="s">
        <v>1488</v>
      </c>
      <c r="C29" s="25" t="s">
        <v>1488</v>
      </c>
      <c r="D29" s="26">
        <v>6643500</v>
      </c>
      <c r="E29" s="27" t="s">
        <v>1501</v>
      </c>
      <c r="F29" s="25" t="s">
        <v>1488</v>
      </c>
      <c r="G29" s="29"/>
      <c r="H29" s="30">
        <v>3.0700000000000002E-2</v>
      </c>
      <c r="I29" s="31">
        <v>1038</v>
      </c>
      <c r="J29" s="32">
        <f>G18*H29</f>
        <v>97.697049808199992</v>
      </c>
      <c r="K29" s="30">
        <v>0.1837</v>
      </c>
      <c r="L29" s="33" t="s">
        <v>1485</v>
      </c>
      <c r="M29" s="34">
        <f>J29*K29</f>
        <v>17.946948049766338</v>
      </c>
    </row>
    <row r="30" spans="1:13" s="4" customFormat="1" x14ac:dyDescent="0.25">
      <c r="A30" s="25" t="s">
        <v>1488</v>
      </c>
      <c r="B30" s="25" t="s">
        <v>1488</v>
      </c>
      <c r="C30" s="25" t="s">
        <v>1488</v>
      </c>
      <c r="D30" s="26">
        <v>6643500</v>
      </c>
      <c r="E30" s="27" t="s">
        <v>1501</v>
      </c>
      <c r="F30" s="25" t="s">
        <v>1488</v>
      </c>
      <c r="G30" s="29"/>
      <c r="H30" s="35" t="s">
        <v>1578</v>
      </c>
      <c r="I30" s="31">
        <v>1038</v>
      </c>
      <c r="J30" s="36" t="s">
        <v>1578</v>
      </c>
      <c r="K30" s="30">
        <v>0.81630000000000003</v>
      </c>
      <c r="L30" s="33" t="s">
        <v>1492</v>
      </c>
      <c r="M30" s="34">
        <f>J29*K30</f>
        <v>79.750101758433658</v>
      </c>
    </row>
    <row r="31" spans="1:13" s="4" customFormat="1" x14ac:dyDescent="0.25">
      <c r="A31" s="25" t="s">
        <v>1488</v>
      </c>
      <c r="B31" s="25" t="s">
        <v>1488</v>
      </c>
      <c r="C31" s="25" t="s">
        <v>1488</v>
      </c>
      <c r="D31" s="26">
        <v>6643500</v>
      </c>
      <c r="E31" s="27" t="s">
        <v>1501</v>
      </c>
      <c r="F31" s="25" t="s">
        <v>1488</v>
      </c>
      <c r="G31" s="29"/>
      <c r="H31" s="30">
        <v>6.4500000000000002E-2</v>
      </c>
      <c r="I31" s="31">
        <v>1039</v>
      </c>
      <c r="J31" s="32">
        <f>G18*H31</f>
        <v>205.25927402699998</v>
      </c>
      <c r="K31" s="30">
        <v>1</v>
      </c>
      <c r="L31" s="33" t="s">
        <v>1492</v>
      </c>
      <c r="M31" s="34">
        <v>205.26</v>
      </c>
    </row>
    <row r="32" spans="1:13" s="4" customFormat="1" x14ac:dyDescent="0.25">
      <c r="A32" s="25" t="s">
        <v>1488</v>
      </c>
      <c r="B32" s="25" t="s">
        <v>1488</v>
      </c>
      <c r="C32" s="25" t="s">
        <v>1488</v>
      </c>
      <c r="D32" s="26">
        <v>6643500</v>
      </c>
      <c r="E32" s="27" t="s">
        <v>1501</v>
      </c>
      <c r="F32" s="25" t="s">
        <v>1488</v>
      </c>
      <c r="G32" s="29"/>
      <c r="H32" s="30">
        <v>5.28E-2</v>
      </c>
      <c r="I32" s="31">
        <v>1040</v>
      </c>
      <c r="J32" s="32">
        <f>G18*H32</f>
        <v>168.02619641279998</v>
      </c>
      <c r="K32" s="30">
        <v>1</v>
      </c>
      <c r="L32" s="33" t="s">
        <v>1492</v>
      </c>
      <c r="M32" s="34">
        <v>168.03</v>
      </c>
    </row>
    <row r="33" spans="1:13" s="4" customFormat="1" x14ac:dyDescent="0.25">
      <c r="A33" s="25" t="s">
        <v>1488</v>
      </c>
      <c r="B33" s="25" t="s">
        <v>1488</v>
      </c>
      <c r="C33" s="25" t="s">
        <v>1488</v>
      </c>
      <c r="D33" s="26">
        <v>6643500</v>
      </c>
      <c r="E33" s="27" t="s">
        <v>1501</v>
      </c>
      <c r="F33" s="25" t="s">
        <v>1488</v>
      </c>
      <c r="G33" s="29"/>
      <c r="H33" s="30">
        <v>8.3000000000000001E-3</v>
      </c>
      <c r="I33" s="31">
        <v>1041</v>
      </c>
      <c r="J33" s="32">
        <f>G18*H33</f>
        <v>26.413208905799998</v>
      </c>
      <c r="K33" s="30">
        <v>1</v>
      </c>
      <c r="L33" s="33" t="s">
        <v>1492</v>
      </c>
      <c r="M33" s="34">
        <v>26.41</v>
      </c>
    </row>
    <row r="34" spans="1:13" s="4" customFormat="1" x14ac:dyDescent="0.25">
      <c r="A34" s="25" t="s">
        <v>1488</v>
      </c>
      <c r="B34" s="25" t="s">
        <v>1488</v>
      </c>
      <c r="C34" s="25" t="s">
        <v>1488</v>
      </c>
      <c r="D34" s="26">
        <v>6643500</v>
      </c>
      <c r="E34" s="27" t="s">
        <v>1501</v>
      </c>
      <c r="F34" s="25" t="s">
        <v>1488</v>
      </c>
      <c r="G34" s="29"/>
      <c r="H34" s="30">
        <v>1.7299999999999999E-2</v>
      </c>
      <c r="I34" s="31">
        <v>1042</v>
      </c>
      <c r="J34" s="32">
        <f>G18*H34</f>
        <v>55.054037839799996</v>
      </c>
      <c r="K34" s="30">
        <v>1</v>
      </c>
      <c r="L34" s="33" t="s">
        <v>1492</v>
      </c>
      <c r="M34" s="34">
        <v>55.05</v>
      </c>
    </row>
    <row r="35" spans="1:13" s="4" customFormat="1" x14ac:dyDescent="0.25">
      <c r="A35" s="25" t="s">
        <v>1488</v>
      </c>
      <c r="B35" s="25" t="s">
        <v>1488</v>
      </c>
      <c r="C35" s="25" t="s">
        <v>1488</v>
      </c>
      <c r="D35" s="26">
        <v>6643500</v>
      </c>
      <c r="E35" s="27" t="s">
        <v>1501</v>
      </c>
      <c r="F35" s="25" t="s">
        <v>1488</v>
      </c>
      <c r="G35" s="29"/>
      <c r="H35" s="30">
        <v>3.4200000000000001E-2</v>
      </c>
      <c r="I35" s="31">
        <v>1043</v>
      </c>
      <c r="J35" s="32">
        <f>G18*H35</f>
        <v>108.83514994919999</v>
      </c>
      <c r="K35" s="30">
        <v>1</v>
      </c>
      <c r="L35" s="33" t="s">
        <v>1492</v>
      </c>
      <c r="M35" s="34">
        <v>108.84</v>
      </c>
    </row>
    <row r="36" spans="1:13" s="4" customFormat="1" x14ac:dyDescent="0.25">
      <c r="A36" s="25" t="s">
        <v>1488</v>
      </c>
      <c r="B36" s="25" t="s">
        <v>1488</v>
      </c>
      <c r="C36" s="25" t="s">
        <v>1488</v>
      </c>
      <c r="D36" s="26">
        <v>6643500</v>
      </c>
      <c r="E36" s="27" t="s">
        <v>1501</v>
      </c>
      <c r="F36" s="25" t="s">
        <v>1488</v>
      </c>
      <c r="G36" s="29"/>
      <c r="H36" s="30">
        <v>4.2700000000000002E-2</v>
      </c>
      <c r="I36" s="31">
        <v>1045</v>
      </c>
      <c r="J36" s="32">
        <f>G18*H36</f>
        <v>135.88482172019999</v>
      </c>
      <c r="K36" s="30">
        <v>1</v>
      </c>
      <c r="L36" s="33" t="s">
        <v>1492</v>
      </c>
      <c r="M36" s="34">
        <v>135.88</v>
      </c>
    </row>
    <row r="37" spans="1:13" s="4" customFormat="1" x14ac:dyDescent="0.25">
      <c r="A37" s="25" t="s">
        <v>1488</v>
      </c>
      <c r="B37" s="25" t="s">
        <v>1488</v>
      </c>
      <c r="C37" s="25" t="s">
        <v>1488</v>
      </c>
      <c r="D37" s="26">
        <v>6643500</v>
      </c>
      <c r="E37" s="27" t="s">
        <v>1501</v>
      </c>
      <c r="F37" s="25" t="s">
        <v>1488</v>
      </c>
      <c r="G37" s="29"/>
      <c r="H37" s="30">
        <v>0.14050000000000001</v>
      </c>
      <c r="I37" s="31">
        <v>1348</v>
      </c>
      <c r="J37" s="32">
        <f>G18*H37</f>
        <v>447.11516280299998</v>
      </c>
      <c r="K37" s="30">
        <v>1</v>
      </c>
      <c r="L37" s="33" t="s">
        <v>1492</v>
      </c>
      <c r="M37" s="34">
        <v>447.12</v>
      </c>
    </row>
    <row r="39" spans="1:13" s="57" customFormat="1" ht="45" customHeight="1" x14ac:dyDescent="0.25">
      <c r="A39" s="83" t="s">
        <v>1587</v>
      </c>
      <c r="B39" s="84"/>
      <c r="C39" s="84"/>
      <c r="D39" s="84"/>
      <c r="E39" s="84"/>
      <c r="F39" s="84"/>
      <c r="G39" s="84"/>
      <c r="H39" s="84"/>
      <c r="I39" s="84"/>
      <c r="J39" s="84"/>
      <c r="K39" s="84"/>
      <c r="L39" s="84"/>
      <c r="M39" s="84"/>
    </row>
    <row r="40" spans="1:13" s="8" customFormat="1" x14ac:dyDescent="0.25"/>
    <row r="41" spans="1:13" s="8" customFormat="1" ht="48" customHeight="1" x14ac:dyDescent="0.25">
      <c r="A41" s="85" t="s">
        <v>1588</v>
      </c>
      <c r="B41" s="86"/>
      <c r="C41" s="86"/>
      <c r="D41" s="86"/>
      <c r="E41" s="86"/>
      <c r="F41" s="86"/>
      <c r="G41" s="86"/>
      <c r="H41" s="86"/>
      <c r="I41" s="86"/>
      <c r="J41" s="86"/>
      <c r="K41" s="86"/>
      <c r="L41" s="86"/>
      <c r="M41" s="86"/>
    </row>
    <row r="44" spans="1:13" s="24" customFormat="1" x14ac:dyDescent="0.25">
      <c r="A44" s="46" t="s">
        <v>1506</v>
      </c>
      <c r="B44" s="46" t="s">
        <v>1507</v>
      </c>
      <c r="C44" s="47" t="s">
        <v>1508</v>
      </c>
      <c r="D44" s="48">
        <v>6643501</v>
      </c>
      <c r="E44" s="49" t="s">
        <v>1501</v>
      </c>
      <c r="F44" s="50" t="s">
        <v>1509</v>
      </c>
      <c r="G44" s="51">
        <v>167.52386699999997</v>
      </c>
      <c r="H44" s="52" t="s">
        <v>1578</v>
      </c>
      <c r="I44" s="53" t="s">
        <v>1578</v>
      </c>
      <c r="J44" s="54" t="s">
        <v>1578</v>
      </c>
      <c r="K44" s="52">
        <v>1</v>
      </c>
      <c r="L44" s="55" t="s">
        <v>1485</v>
      </c>
      <c r="M44" s="56">
        <v>167.52</v>
      </c>
    </row>
    <row r="45" spans="1:13" s="8" customFormat="1" ht="24.75" customHeight="1" x14ac:dyDescent="0.25">
      <c r="A45" s="81" t="s">
        <v>1586</v>
      </c>
      <c r="B45" s="82"/>
      <c r="C45" s="82"/>
      <c r="D45" s="82"/>
      <c r="E45" s="82"/>
      <c r="F45" s="82"/>
      <c r="G45" s="82"/>
      <c r="H45" s="82"/>
      <c r="I45" s="82"/>
      <c r="J45" s="82"/>
      <c r="K45" s="82"/>
      <c r="L45" s="82"/>
      <c r="M45" s="82"/>
    </row>
    <row r="48" spans="1:13" x14ac:dyDescent="0.25">
      <c r="H48" s="1"/>
    </row>
  </sheetData>
  <sortState ref="A10:K29">
    <sortCondition ref="A18:A29"/>
  </sortState>
  <mergeCells count="4">
    <mergeCell ref="A1:M1"/>
    <mergeCell ref="A45:M45"/>
    <mergeCell ref="A39:M39"/>
    <mergeCell ref="A41:M41"/>
  </mergeCells>
  <conditionalFormatting sqref="A3:M37">
    <cfRule type="expression" dxfId="3" priority="1">
      <formula>$L3="AGENCY"</formula>
    </cfRule>
    <cfRule type="expression" dxfId="2" priority="2">
      <formula>$L3="GENERAL FUND"</formula>
    </cfRule>
  </conditionalFormatting>
  <pageMargins left="0.25" right="0.25" top="0.75" bottom="0.75" header="0.3" footer="0.3"/>
  <pageSetup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27"/>
  <sheetViews>
    <sheetView zoomScaleNormal="100" workbookViewId="0">
      <pane ySplit="1" topLeftCell="A2" activePane="bottomLeft" state="frozen"/>
      <selection pane="bottomLeft" activeCell="U14" sqref="U14"/>
    </sheetView>
  </sheetViews>
  <sheetFormatPr defaultRowHeight="15" x14ac:dyDescent="0.25"/>
  <cols>
    <col min="1" max="1" width="14.28515625" style="89" bestFit="1" customWidth="1"/>
    <col min="2" max="2" width="5.7109375" style="89" bestFit="1" customWidth="1"/>
    <col min="3" max="3" width="13.140625" style="89" bestFit="1" customWidth="1"/>
    <col min="4" max="4" width="7.140625" style="89" bestFit="1" customWidth="1"/>
    <col min="5" max="5" width="4.7109375" style="89" bestFit="1" customWidth="1"/>
    <col min="6" max="6" width="8.5703125" style="89" bestFit="1" customWidth="1"/>
    <col min="7" max="7" width="4.28515625" style="89" bestFit="1" customWidth="1"/>
    <col min="8" max="8" width="7.42578125" style="89" bestFit="1" customWidth="1"/>
    <col min="9" max="9" width="6" style="89" bestFit="1" customWidth="1"/>
    <col min="10" max="10" width="10.140625" style="89" bestFit="1" customWidth="1"/>
    <col min="11" max="11" width="7.140625" style="89" bestFit="1" customWidth="1"/>
    <col min="12" max="12" width="12.7109375" style="96" bestFit="1" customWidth="1"/>
    <col min="13" max="13" width="11.42578125" style="89" bestFit="1" customWidth="1"/>
    <col min="14" max="14" width="29" style="89" bestFit="1" customWidth="1"/>
    <col min="15" max="15" width="34.5703125" style="89" customWidth="1"/>
    <col min="16" max="16" width="11.7109375" style="89" bestFit="1" customWidth="1"/>
    <col min="17" max="17" width="8.5703125" style="89" bestFit="1" customWidth="1"/>
    <col min="18" max="16384" width="9.140625" style="89"/>
  </cols>
  <sheetData>
    <row r="1" spans="1:17" ht="43.5" x14ac:dyDescent="0.25">
      <c r="A1" s="87" t="s">
        <v>0</v>
      </c>
      <c r="B1" s="87" t="s">
        <v>1</v>
      </c>
      <c r="C1" s="87" t="s">
        <v>2</v>
      </c>
      <c r="D1" s="87" t="s">
        <v>3</v>
      </c>
      <c r="E1" s="87" t="s">
        <v>4</v>
      </c>
      <c r="F1" s="87" t="s">
        <v>5</v>
      </c>
      <c r="G1" s="87" t="s">
        <v>6</v>
      </c>
      <c r="H1" s="87" t="s">
        <v>7</v>
      </c>
      <c r="I1" s="87" t="s">
        <v>8</v>
      </c>
      <c r="J1" s="87" t="s">
        <v>9</v>
      </c>
      <c r="K1" s="87" t="s">
        <v>10</v>
      </c>
      <c r="L1" s="88" t="s">
        <v>11</v>
      </c>
      <c r="M1" s="87" t="s">
        <v>12</v>
      </c>
      <c r="N1" s="87" t="s">
        <v>13</v>
      </c>
      <c r="O1" s="87" t="s">
        <v>14</v>
      </c>
      <c r="P1" s="87" t="s">
        <v>15</v>
      </c>
      <c r="Q1" s="87" t="s">
        <v>16</v>
      </c>
    </row>
    <row r="2" spans="1:17" x14ac:dyDescent="0.25">
      <c r="A2" s="90" t="s">
        <v>46</v>
      </c>
      <c r="B2" s="91" t="s">
        <v>17</v>
      </c>
      <c r="C2" s="92" t="s">
        <v>41</v>
      </c>
      <c r="D2" s="92" t="s">
        <v>42</v>
      </c>
      <c r="E2" s="90" t="s">
        <v>18</v>
      </c>
      <c r="F2" s="92" t="s">
        <v>43</v>
      </c>
      <c r="G2" s="92" t="s">
        <v>28</v>
      </c>
      <c r="H2" s="90" t="s">
        <v>47</v>
      </c>
      <c r="I2" s="90" t="s">
        <v>18</v>
      </c>
      <c r="J2" s="93" t="s">
        <v>18</v>
      </c>
      <c r="K2" s="93" t="s">
        <v>29</v>
      </c>
      <c r="L2" s="94">
        <v>721.2</v>
      </c>
      <c r="M2" s="90" t="s">
        <v>21</v>
      </c>
      <c r="N2" s="93" t="s">
        <v>22</v>
      </c>
      <c r="O2" s="93" t="s">
        <v>48</v>
      </c>
      <c r="P2" s="95">
        <v>42439</v>
      </c>
      <c r="Q2" s="90" t="s">
        <v>23</v>
      </c>
    </row>
    <row r="3" spans="1:17" x14ac:dyDescent="0.25">
      <c r="A3" s="90" t="s">
        <v>49</v>
      </c>
      <c r="B3" s="91" t="s">
        <v>17</v>
      </c>
      <c r="C3" s="92" t="s">
        <v>41</v>
      </c>
      <c r="D3" s="92" t="s">
        <v>42</v>
      </c>
      <c r="E3" s="90" t="s">
        <v>18</v>
      </c>
      <c r="F3" s="92" t="s">
        <v>43</v>
      </c>
      <c r="G3" s="92" t="s">
        <v>24</v>
      </c>
      <c r="H3" s="90" t="s">
        <v>50</v>
      </c>
      <c r="I3" s="90" t="s">
        <v>18</v>
      </c>
      <c r="J3" s="93" t="s">
        <v>18</v>
      </c>
      <c r="K3" s="93" t="s">
        <v>25</v>
      </c>
      <c r="L3" s="94">
        <v>353.92</v>
      </c>
      <c r="M3" s="90" t="s">
        <v>21</v>
      </c>
      <c r="N3" s="93" t="s">
        <v>22</v>
      </c>
      <c r="O3" s="93" t="s">
        <v>51</v>
      </c>
      <c r="P3" s="95">
        <v>42258</v>
      </c>
      <c r="Q3" s="90" t="s">
        <v>23</v>
      </c>
    </row>
    <row r="4" spans="1:17" x14ac:dyDescent="0.25">
      <c r="A4" s="90" t="s">
        <v>40</v>
      </c>
      <c r="B4" s="91" t="s">
        <v>17</v>
      </c>
      <c r="C4" s="92" t="s">
        <v>41</v>
      </c>
      <c r="D4" s="92" t="s">
        <v>42</v>
      </c>
      <c r="E4" s="90" t="s">
        <v>18</v>
      </c>
      <c r="F4" s="92" t="s">
        <v>43</v>
      </c>
      <c r="G4" s="92" t="s">
        <v>28</v>
      </c>
      <c r="H4" s="90" t="s">
        <v>44</v>
      </c>
      <c r="I4" s="90" t="s">
        <v>18</v>
      </c>
      <c r="J4" s="93" t="s">
        <v>18</v>
      </c>
      <c r="K4" s="93" t="s">
        <v>29</v>
      </c>
      <c r="L4" s="94">
        <v>391.5</v>
      </c>
      <c r="M4" s="90" t="s">
        <v>21</v>
      </c>
      <c r="N4" s="93" t="s">
        <v>22</v>
      </c>
      <c r="O4" s="93" t="s">
        <v>45</v>
      </c>
      <c r="P4" s="95">
        <v>42289</v>
      </c>
      <c r="Q4" s="90" t="s">
        <v>23</v>
      </c>
    </row>
    <row r="5" spans="1:17" x14ac:dyDescent="0.25">
      <c r="A5" s="90"/>
      <c r="B5" s="91"/>
      <c r="C5" s="92"/>
      <c r="D5" s="92"/>
      <c r="E5" s="90"/>
      <c r="F5" s="92"/>
      <c r="G5" s="92"/>
      <c r="H5" s="90"/>
      <c r="I5" s="90"/>
      <c r="J5" s="93"/>
      <c r="K5" s="93"/>
      <c r="L5" s="94">
        <f>SUM(L2:L4)</f>
        <v>1466.6200000000001</v>
      </c>
      <c r="M5" s="90"/>
      <c r="N5" s="93"/>
      <c r="O5" s="93"/>
      <c r="P5" s="95"/>
      <c r="Q5" s="90"/>
    </row>
    <row r="6" spans="1:17" x14ac:dyDescent="0.25">
      <c r="A6" s="90" t="s">
        <v>79</v>
      </c>
      <c r="B6" s="91" t="s">
        <v>17</v>
      </c>
      <c r="C6" s="92" t="s">
        <v>41</v>
      </c>
      <c r="D6" s="92" t="s">
        <v>57</v>
      </c>
      <c r="E6" s="90" t="s">
        <v>18</v>
      </c>
      <c r="F6" s="92" t="s">
        <v>54</v>
      </c>
      <c r="G6" s="92" t="s">
        <v>19</v>
      </c>
      <c r="H6" s="90" t="s">
        <v>18</v>
      </c>
      <c r="I6" s="90" t="s">
        <v>18</v>
      </c>
      <c r="J6" s="93" t="s">
        <v>18</v>
      </c>
      <c r="K6" s="93" t="s">
        <v>60</v>
      </c>
      <c r="L6" s="94">
        <v>-250</v>
      </c>
      <c r="M6" s="90" t="s">
        <v>21</v>
      </c>
      <c r="N6" s="93" t="s">
        <v>22</v>
      </c>
      <c r="O6" s="93" t="s">
        <v>80</v>
      </c>
      <c r="P6" s="95">
        <v>42251</v>
      </c>
      <c r="Q6" s="90" t="s">
        <v>23</v>
      </c>
    </row>
    <row r="7" spans="1:17" x14ac:dyDescent="0.25">
      <c r="A7" s="90" t="s">
        <v>241</v>
      </c>
      <c r="B7" s="91" t="s">
        <v>17</v>
      </c>
      <c r="C7" s="92" t="s">
        <v>41</v>
      </c>
      <c r="D7" s="92" t="s">
        <v>42</v>
      </c>
      <c r="E7" s="90" t="s">
        <v>18</v>
      </c>
      <c r="F7" s="92" t="s">
        <v>54</v>
      </c>
      <c r="G7" s="92" t="s">
        <v>28</v>
      </c>
      <c r="H7" s="90" t="s">
        <v>18</v>
      </c>
      <c r="I7" s="90" t="s">
        <v>18</v>
      </c>
      <c r="J7" s="93" t="s">
        <v>18</v>
      </c>
      <c r="K7" s="93" t="s">
        <v>27</v>
      </c>
      <c r="L7" s="94">
        <v>-400</v>
      </c>
      <c r="M7" s="90" t="s">
        <v>21</v>
      </c>
      <c r="N7" s="93" t="s">
        <v>22</v>
      </c>
      <c r="O7" s="93" t="s">
        <v>243</v>
      </c>
      <c r="P7" s="95">
        <v>42496</v>
      </c>
      <c r="Q7" s="90" t="s">
        <v>23</v>
      </c>
    </row>
    <row r="8" spans="1:17" x14ac:dyDescent="0.25">
      <c r="A8" s="90" t="s">
        <v>241</v>
      </c>
      <c r="B8" s="91" t="s">
        <v>17</v>
      </c>
      <c r="C8" s="92" t="s">
        <v>41</v>
      </c>
      <c r="D8" s="92" t="s">
        <v>42</v>
      </c>
      <c r="E8" s="90" t="s">
        <v>18</v>
      </c>
      <c r="F8" s="92" t="s">
        <v>54</v>
      </c>
      <c r="G8" s="92" t="s">
        <v>19</v>
      </c>
      <c r="H8" s="90" t="s">
        <v>18</v>
      </c>
      <c r="I8" s="90" t="s">
        <v>18</v>
      </c>
      <c r="J8" s="93" t="s">
        <v>18</v>
      </c>
      <c r="K8" s="93" t="s">
        <v>27</v>
      </c>
      <c r="L8" s="94">
        <v>400</v>
      </c>
      <c r="M8" s="90" t="s">
        <v>21</v>
      </c>
      <c r="N8" s="93" t="s">
        <v>22</v>
      </c>
      <c r="O8" s="93" t="s">
        <v>242</v>
      </c>
      <c r="P8" s="95">
        <v>42496</v>
      </c>
      <c r="Q8" s="90" t="s">
        <v>23</v>
      </c>
    </row>
    <row r="9" spans="1:17" x14ac:dyDescent="0.25">
      <c r="A9" s="90" t="s">
        <v>236</v>
      </c>
      <c r="B9" s="91" t="s">
        <v>17</v>
      </c>
      <c r="C9" s="92" t="s">
        <v>41</v>
      </c>
      <c r="D9" s="92" t="s">
        <v>57</v>
      </c>
      <c r="E9" s="90" t="s">
        <v>18</v>
      </c>
      <c r="F9" s="92" t="s">
        <v>54</v>
      </c>
      <c r="G9" s="92" t="s">
        <v>19</v>
      </c>
      <c r="H9" s="90" t="s">
        <v>237</v>
      </c>
      <c r="I9" s="90" t="s">
        <v>18</v>
      </c>
      <c r="J9" s="93" t="s">
        <v>18</v>
      </c>
      <c r="K9" s="93" t="s">
        <v>239</v>
      </c>
      <c r="L9" s="94">
        <v>-60</v>
      </c>
      <c r="M9" s="90" t="s">
        <v>21</v>
      </c>
      <c r="N9" s="93" t="s">
        <v>22</v>
      </c>
      <c r="O9" s="93" t="s">
        <v>240</v>
      </c>
      <c r="P9" s="95">
        <v>42514</v>
      </c>
      <c r="Q9" s="90" t="s">
        <v>23</v>
      </c>
    </row>
    <row r="10" spans="1:17" x14ac:dyDescent="0.25">
      <c r="A10" s="90" t="s">
        <v>236</v>
      </c>
      <c r="B10" s="91" t="s">
        <v>17</v>
      </c>
      <c r="C10" s="92" t="s">
        <v>41</v>
      </c>
      <c r="D10" s="92" t="s">
        <v>57</v>
      </c>
      <c r="E10" s="90" t="s">
        <v>18</v>
      </c>
      <c r="F10" s="92" t="s">
        <v>54</v>
      </c>
      <c r="G10" s="92" t="s">
        <v>19</v>
      </c>
      <c r="H10" s="90" t="s">
        <v>237</v>
      </c>
      <c r="I10" s="90" t="s">
        <v>18</v>
      </c>
      <c r="J10" s="93" t="s">
        <v>18</v>
      </c>
      <c r="K10" s="93" t="s">
        <v>60</v>
      </c>
      <c r="L10" s="94">
        <v>60</v>
      </c>
      <c r="M10" s="90" t="s">
        <v>21</v>
      </c>
      <c r="N10" s="93" t="s">
        <v>22</v>
      </c>
      <c r="O10" s="93" t="s">
        <v>238</v>
      </c>
      <c r="P10" s="95">
        <v>42514</v>
      </c>
      <c r="Q10" s="90" t="s">
        <v>23</v>
      </c>
    </row>
    <row r="11" spans="1:17" x14ac:dyDescent="0.25">
      <c r="A11" s="90" t="s">
        <v>231</v>
      </c>
      <c r="B11" s="91" t="s">
        <v>17</v>
      </c>
      <c r="C11" s="92" t="s">
        <v>41</v>
      </c>
      <c r="D11" s="92" t="s">
        <v>42</v>
      </c>
      <c r="E11" s="90" t="s">
        <v>18</v>
      </c>
      <c r="F11" s="92" t="s">
        <v>54</v>
      </c>
      <c r="G11" s="92" t="s">
        <v>19</v>
      </c>
      <c r="H11" s="90" t="s">
        <v>18</v>
      </c>
      <c r="I11" s="90" t="s">
        <v>18</v>
      </c>
      <c r="J11" s="93" t="s">
        <v>18</v>
      </c>
      <c r="K11" s="93" t="s">
        <v>27</v>
      </c>
      <c r="L11" s="94">
        <v>-45</v>
      </c>
      <c r="M11" s="90" t="s">
        <v>21</v>
      </c>
      <c r="N11" s="93" t="s">
        <v>22</v>
      </c>
      <c r="O11" s="93" t="s">
        <v>233</v>
      </c>
      <c r="P11" s="95">
        <v>42535</v>
      </c>
      <c r="Q11" s="90" t="s">
        <v>23</v>
      </c>
    </row>
    <row r="12" spans="1:17" x14ac:dyDescent="0.25">
      <c r="A12" s="90" t="s">
        <v>231</v>
      </c>
      <c r="B12" s="91" t="s">
        <v>17</v>
      </c>
      <c r="C12" s="92" t="s">
        <v>41</v>
      </c>
      <c r="D12" s="92" t="s">
        <v>56</v>
      </c>
      <c r="E12" s="90" t="s">
        <v>18</v>
      </c>
      <c r="F12" s="92" t="s">
        <v>54</v>
      </c>
      <c r="G12" s="92" t="s">
        <v>19</v>
      </c>
      <c r="H12" s="90" t="s">
        <v>18</v>
      </c>
      <c r="I12" s="90" t="s">
        <v>18</v>
      </c>
      <c r="J12" s="93" t="s">
        <v>18</v>
      </c>
      <c r="K12" s="93" t="s">
        <v>27</v>
      </c>
      <c r="L12" s="94">
        <v>-45</v>
      </c>
      <c r="M12" s="90" t="s">
        <v>21</v>
      </c>
      <c r="N12" s="93" t="s">
        <v>22</v>
      </c>
      <c r="O12" s="93" t="s">
        <v>234</v>
      </c>
      <c r="P12" s="95">
        <v>42535</v>
      </c>
      <c r="Q12" s="90" t="s">
        <v>23</v>
      </c>
    </row>
    <row r="13" spans="1:17" x14ac:dyDescent="0.25">
      <c r="A13" s="90" t="s">
        <v>231</v>
      </c>
      <c r="B13" s="91" t="s">
        <v>17</v>
      </c>
      <c r="C13" s="92" t="s">
        <v>41</v>
      </c>
      <c r="D13" s="92" t="s">
        <v>95</v>
      </c>
      <c r="E13" s="90" t="s">
        <v>18</v>
      </c>
      <c r="F13" s="92" t="s">
        <v>54</v>
      </c>
      <c r="G13" s="92" t="s">
        <v>19</v>
      </c>
      <c r="H13" s="90" t="s">
        <v>18</v>
      </c>
      <c r="I13" s="90" t="s">
        <v>18</v>
      </c>
      <c r="J13" s="93" t="s">
        <v>18</v>
      </c>
      <c r="K13" s="93" t="s">
        <v>27</v>
      </c>
      <c r="L13" s="94">
        <v>-45</v>
      </c>
      <c r="M13" s="90" t="s">
        <v>21</v>
      </c>
      <c r="N13" s="93" t="s">
        <v>22</v>
      </c>
      <c r="O13" s="93" t="s">
        <v>234</v>
      </c>
      <c r="P13" s="95">
        <v>42535</v>
      </c>
      <c r="Q13" s="90" t="s">
        <v>23</v>
      </c>
    </row>
    <row r="14" spans="1:17" x14ac:dyDescent="0.25">
      <c r="A14" s="90" t="s">
        <v>231</v>
      </c>
      <c r="B14" s="91" t="s">
        <v>17</v>
      </c>
      <c r="C14" s="92" t="s">
        <v>41</v>
      </c>
      <c r="D14" s="92" t="s">
        <v>42</v>
      </c>
      <c r="E14" s="90" t="s">
        <v>18</v>
      </c>
      <c r="F14" s="92" t="s">
        <v>54</v>
      </c>
      <c r="G14" s="92" t="s">
        <v>19</v>
      </c>
      <c r="H14" s="90" t="s">
        <v>18</v>
      </c>
      <c r="I14" s="90" t="s">
        <v>18</v>
      </c>
      <c r="J14" s="93" t="s">
        <v>18</v>
      </c>
      <c r="K14" s="93" t="s">
        <v>27</v>
      </c>
      <c r="L14" s="94">
        <v>-45</v>
      </c>
      <c r="M14" s="90" t="s">
        <v>21</v>
      </c>
      <c r="N14" s="93" t="s">
        <v>22</v>
      </c>
      <c r="O14" s="93" t="s">
        <v>234</v>
      </c>
      <c r="P14" s="95">
        <v>42535</v>
      </c>
      <c r="Q14" s="90" t="s">
        <v>23</v>
      </c>
    </row>
    <row r="15" spans="1:17" x14ac:dyDescent="0.25">
      <c r="A15" s="90" t="s">
        <v>231</v>
      </c>
      <c r="B15" s="91" t="s">
        <v>17</v>
      </c>
      <c r="C15" s="92" t="s">
        <v>41</v>
      </c>
      <c r="D15" s="92" t="s">
        <v>57</v>
      </c>
      <c r="E15" s="90" t="s">
        <v>18</v>
      </c>
      <c r="F15" s="92" t="s">
        <v>54</v>
      </c>
      <c r="G15" s="92" t="s">
        <v>19</v>
      </c>
      <c r="H15" s="90" t="s">
        <v>18</v>
      </c>
      <c r="I15" s="90" t="s">
        <v>18</v>
      </c>
      <c r="J15" s="93" t="s">
        <v>18</v>
      </c>
      <c r="K15" s="93" t="s">
        <v>27</v>
      </c>
      <c r="L15" s="94">
        <v>-45</v>
      </c>
      <c r="M15" s="90" t="s">
        <v>21</v>
      </c>
      <c r="N15" s="93" t="s">
        <v>22</v>
      </c>
      <c r="O15" s="93" t="s">
        <v>235</v>
      </c>
      <c r="P15" s="95">
        <v>42535</v>
      </c>
      <c r="Q15" s="90" t="s">
        <v>23</v>
      </c>
    </row>
    <row r="16" spans="1:17" x14ac:dyDescent="0.25">
      <c r="A16" s="90" t="s">
        <v>231</v>
      </c>
      <c r="B16" s="91" t="s">
        <v>17</v>
      </c>
      <c r="C16" s="92" t="s">
        <v>41</v>
      </c>
      <c r="D16" s="92" t="s">
        <v>42</v>
      </c>
      <c r="E16" s="90" t="s">
        <v>18</v>
      </c>
      <c r="F16" s="92" t="s">
        <v>54</v>
      </c>
      <c r="G16" s="92" t="s">
        <v>34</v>
      </c>
      <c r="H16" s="90" t="s">
        <v>18</v>
      </c>
      <c r="I16" s="90" t="s">
        <v>18</v>
      </c>
      <c r="J16" s="93" t="s">
        <v>18</v>
      </c>
      <c r="K16" s="93" t="s">
        <v>27</v>
      </c>
      <c r="L16" s="94">
        <v>45</v>
      </c>
      <c r="M16" s="90" t="s">
        <v>21</v>
      </c>
      <c r="N16" s="93" t="s">
        <v>22</v>
      </c>
      <c r="O16" s="93" t="s">
        <v>232</v>
      </c>
      <c r="P16" s="95">
        <v>42535</v>
      </c>
      <c r="Q16" s="90" t="s">
        <v>23</v>
      </c>
    </row>
    <row r="17" spans="1:17" x14ac:dyDescent="0.25">
      <c r="A17" s="90" t="s">
        <v>231</v>
      </c>
      <c r="B17" s="91" t="s">
        <v>17</v>
      </c>
      <c r="C17" s="92" t="s">
        <v>41</v>
      </c>
      <c r="D17" s="92" t="s">
        <v>56</v>
      </c>
      <c r="E17" s="90" t="s">
        <v>18</v>
      </c>
      <c r="F17" s="92" t="s">
        <v>54</v>
      </c>
      <c r="G17" s="92" t="s">
        <v>34</v>
      </c>
      <c r="H17" s="90" t="s">
        <v>18</v>
      </c>
      <c r="I17" s="90" t="s">
        <v>18</v>
      </c>
      <c r="J17" s="93" t="s">
        <v>18</v>
      </c>
      <c r="K17" s="93" t="s">
        <v>27</v>
      </c>
      <c r="L17" s="94">
        <v>45</v>
      </c>
      <c r="M17" s="90" t="s">
        <v>21</v>
      </c>
      <c r="N17" s="93" t="s">
        <v>22</v>
      </c>
      <c r="O17" s="93" t="s">
        <v>232</v>
      </c>
      <c r="P17" s="95">
        <v>42535</v>
      </c>
      <c r="Q17" s="90" t="s">
        <v>23</v>
      </c>
    </row>
    <row r="18" spans="1:17" x14ac:dyDescent="0.25">
      <c r="A18" s="90" t="s">
        <v>231</v>
      </c>
      <c r="B18" s="91" t="s">
        <v>17</v>
      </c>
      <c r="C18" s="92" t="s">
        <v>41</v>
      </c>
      <c r="D18" s="92" t="s">
        <v>95</v>
      </c>
      <c r="E18" s="90" t="s">
        <v>18</v>
      </c>
      <c r="F18" s="92" t="s">
        <v>54</v>
      </c>
      <c r="G18" s="92" t="s">
        <v>34</v>
      </c>
      <c r="H18" s="90" t="s">
        <v>18</v>
      </c>
      <c r="I18" s="90" t="s">
        <v>18</v>
      </c>
      <c r="J18" s="93" t="s">
        <v>18</v>
      </c>
      <c r="K18" s="93" t="s">
        <v>27</v>
      </c>
      <c r="L18" s="94">
        <v>45</v>
      </c>
      <c r="M18" s="90" t="s">
        <v>21</v>
      </c>
      <c r="N18" s="93" t="s">
        <v>22</v>
      </c>
      <c r="O18" s="93" t="s">
        <v>232</v>
      </c>
      <c r="P18" s="95">
        <v>42535</v>
      </c>
      <c r="Q18" s="90" t="s">
        <v>23</v>
      </c>
    </row>
    <row r="19" spans="1:17" x14ac:dyDescent="0.25">
      <c r="A19" s="90" t="s">
        <v>231</v>
      </c>
      <c r="B19" s="91" t="s">
        <v>17</v>
      </c>
      <c r="C19" s="92" t="s">
        <v>41</v>
      </c>
      <c r="D19" s="92" t="s">
        <v>42</v>
      </c>
      <c r="E19" s="90" t="s">
        <v>18</v>
      </c>
      <c r="F19" s="92" t="s">
        <v>54</v>
      </c>
      <c r="G19" s="92" t="s">
        <v>34</v>
      </c>
      <c r="H19" s="90" t="s">
        <v>18</v>
      </c>
      <c r="I19" s="90" t="s">
        <v>18</v>
      </c>
      <c r="J19" s="93" t="s">
        <v>18</v>
      </c>
      <c r="K19" s="93" t="s">
        <v>27</v>
      </c>
      <c r="L19" s="94">
        <v>45</v>
      </c>
      <c r="M19" s="90" t="s">
        <v>21</v>
      </c>
      <c r="N19" s="93" t="s">
        <v>22</v>
      </c>
      <c r="O19" s="93" t="s">
        <v>232</v>
      </c>
      <c r="P19" s="95">
        <v>42535</v>
      </c>
      <c r="Q19" s="90" t="s">
        <v>23</v>
      </c>
    </row>
    <row r="20" spans="1:17" x14ac:dyDescent="0.25">
      <c r="A20" s="90" t="s">
        <v>231</v>
      </c>
      <c r="B20" s="91" t="s">
        <v>17</v>
      </c>
      <c r="C20" s="92" t="s">
        <v>41</v>
      </c>
      <c r="D20" s="92" t="s">
        <v>57</v>
      </c>
      <c r="E20" s="90" t="s">
        <v>18</v>
      </c>
      <c r="F20" s="92" t="s">
        <v>54</v>
      </c>
      <c r="G20" s="92" t="s">
        <v>34</v>
      </c>
      <c r="H20" s="90" t="s">
        <v>18</v>
      </c>
      <c r="I20" s="90" t="s">
        <v>18</v>
      </c>
      <c r="J20" s="93" t="s">
        <v>18</v>
      </c>
      <c r="K20" s="93" t="s">
        <v>27</v>
      </c>
      <c r="L20" s="94">
        <v>45</v>
      </c>
      <c r="M20" s="90" t="s">
        <v>21</v>
      </c>
      <c r="N20" s="93" t="s">
        <v>22</v>
      </c>
      <c r="O20" s="93" t="s">
        <v>232</v>
      </c>
      <c r="P20" s="95">
        <v>42535</v>
      </c>
      <c r="Q20" s="90" t="s">
        <v>23</v>
      </c>
    </row>
    <row r="21" spans="1:17" x14ac:dyDescent="0.25">
      <c r="A21" s="90" t="s">
        <v>760</v>
      </c>
      <c r="B21" s="91" t="s">
        <v>17</v>
      </c>
      <c r="C21" s="92" t="s">
        <v>41</v>
      </c>
      <c r="D21" s="92" t="s">
        <v>42</v>
      </c>
      <c r="E21" s="90" t="s">
        <v>18</v>
      </c>
      <c r="F21" s="92" t="s">
        <v>54</v>
      </c>
      <c r="G21" s="92" t="s">
        <v>24</v>
      </c>
      <c r="H21" s="90" t="s">
        <v>18</v>
      </c>
      <c r="I21" s="90" t="s">
        <v>18</v>
      </c>
      <c r="J21" s="93" t="s">
        <v>18</v>
      </c>
      <c r="K21" s="93" t="s">
        <v>25</v>
      </c>
      <c r="L21" s="94">
        <v>212.53</v>
      </c>
      <c r="M21" s="90" t="s">
        <v>21</v>
      </c>
      <c r="N21" s="93" t="s">
        <v>22</v>
      </c>
      <c r="O21" s="93" t="s">
        <v>761</v>
      </c>
      <c r="P21" s="95">
        <v>42544</v>
      </c>
      <c r="Q21" s="90" t="s">
        <v>23</v>
      </c>
    </row>
    <row r="22" spans="1:17" x14ac:dyDescent="0.25">
      <c r="A22" s="90" t="s">
        <v>198</v>
      </c>
      <c r="B22" s="91" t="s">
        <v>17</v>
      </c>
      <c r="C22" s="92" t="s">
        <v>41</v>
      </c>
      <c r="D22" s="92" t="s">
        <v>57</v>
      </c>
      <c r="E22" s="90" t="s">
        <v>18</v>
      </c>
      <c r="F22" s="92" t="s">
        <v>54</v>
      </c>
      <c r="G22" s="92" t="s">
        <v>19</v>
      </c>
      <c r="H22" s="90" t="s">
        <v>199</v>
      </c>
      <c r="I22" s="90" t="s">
        <v>18</v>
      </c>
      <c r="J22" s="93" t="s">
        <v>18</v>
      </c>
      <c r="K22" s="93" t="s">
        <v>60</v>
      </c>
      <c r="L22" s="94">
        <v>-95</v>
      </c>
      <c r="M22" s="90" t="s">
        <v>21</v>
      </c>
      <c r="N22" s="93" t="s">
        <v>22</v>
      </c>
      <c r="O22" s="93" t="s">
        <v>200</v>
      </c>
      <c r="P22" s="95">
        <v>42380</v>
      </c>
      <c r="Q22" s="90" t="s">
        <v>23</v>
      </c>
    </row>
    <row r="23" spans="1:17" x14ac:dyDescent="0.25">
      <c r="A23" s="90" t="s">
        <v>198</v>
      </c>
      <c r="B23" s="91" t="s">
        <v>17</v>
      </c>
      <c r="C23" s="92" t="s">
        <v>41</v>
      </c>
      <c r="D23" s="92" t="s">
        <v>42</v>
      </c>
      <c r="E23" s="90" t="s">
        <v>18</v>
      </c>
      <c r="F23" s="92" t="s">
        <v>54</v>
      </c>
      <c r="G23" s="92" t="s">
        <v>19</v>
      </c>
      <c r="H23" s="90" t="s">
        <v>201</v>
      </c>
      <c r="I23" s="90" t="s">
        <v>18</v>
      </c>
      <c r="J23" s="93" t="s">
        <v>18</v>
      </c>
      <c r="K23" s="93" t="s">
        <v>60</v>
      </c>
      <c r="L23" s="94">
        <v>400</v>
      </c>
      <c r="M23" s="90" t="s">
        <v>21</v>
      </c>
      <c r="N23" s="93" t="s">
        <v>22</v>
      </c>
      <c r="O23" s="93" t="s">
        <v>202</v>
      </c>
      <c r="P23" s="95">
        <v>42380</v>
      </c>
      <c r="Q23" s="90" t="s">
        <v>23</v>
      </c>
    </row>
    <row r="24" spans="1:17" x14ac:dyDescent="0.25">
      <c r="A24" s="90" t="s">
        <v>198</v>
      </c>
      <c r="B24" s="91" t="s">
        <v>17</v>
      </c>
      <c r="C24" s="92" t="s">
        <v>41</v>
      </c>
      <c r="D24" s="92" t="s">
        <v>42</v>
      </c>
      <c r="E24" s="90" t="s">
        <v>18</v>
      </c>
      <c r="F24" s="92" t="s">
        <v>54</v>
      </c>
      <c r="G24" s="92" t="s">
        <v>19</v>
      </c>
      <c r="H24" s="90" t="s">
        <v>30</v>
      </c>
      <c r="I24" s="90" t="s">
        <v>18</v>
      </c>
      <c r="J24" s="93" t="s">
        <v>18</v>
      </c>
      <c r="K24" s="93" t="s">
        <v>60</v>
      </c>
      <c r="L24" s="94">
        <v>114</v>
      </c>
      <c r="M24" s="90" t="s">
        <v>21</v>
      </c>
      <c r="N24" s="93" t="s">
        <v>22</v>
      </c>
      <c r="O24" s="93" t="s">
        <v>204</v>
      </c>
      <c r="P24" s="95">
        <v>42380</v>
      </c>
      <c r="Q24" s="90" t="s">
        <v>23</v>
      </c>
    </row>
    <row r="25" spans="1:17" x14ac:dyDescent="0.25">
      <c r="A25" s="90" t="s">
        <v>198</v>
      </c>
      <c r="B25" s="91" t="s">
        <v>17</v>
      </c>
      <c r="C25" s="92" t="s">
        <v>41</v>
      </c>
      <c r="D25" s="92" t="s">
        <v>57</v>
      </c>
      <c r="E25" s="90" t="s">
        <v>18</v>
      </c>
      <c r="F25" s="92" t="s">
        <v>54</v>
      </c>
      <c r="G25" s="92" t="s">
        <v>19</v>
      </c>
      <c r="H25" s="90" t="s">
        <v>199</v>
      </c>
      <c r="I25" s="90" t="s">
        <v>18</v>
      </c>
      <c r="J25" s="93" t="s">
        <v>18</v>
      </c>
      <c r="K25" s="93" t="s">
        <v>60</v>
      </c>
      <c r="L25" s="94">
        <v>95</v>
      </c>
      <c r="M25" s="90" t="s">
        <v>21</v>
      </c>
      <c r="N25" s="93" t="s">
        <v>22</v>
      </c>
      <c r="O25" s="93" t="s">
        <v>207</v>
      </c>
      <c r="P25" s="95">
        <v>42380</v>
      </c>
      <c r="Q25" s="90" t="s">
        <v>23</v>
      </c>
    </row>
    <row r="26" spans="1:17" x14ac:dyDescent="0.25">
      <c r="A26" s="90" t="s">
        <v>198</v>
      </c>
      <c r="B26" s="91" t="s">
        <v>17</v>
      </c>
      <c r="C26" s="92" t="s">
        <v>41</v>
      </c>
      <c r="D26" s="92" t="s">
        <v>57</v>
      </c>
      <c r="E26" s="90" t="s">
        <v>18</v>
      </c>
      <c r="F26" s="92" t="s">
        <v>54</v>
      </c>
      <c r="G26" s="92" t="s">
        <v>19</v>
      </c>
      <c r="H26" s="90" t="s">
        <v>208</v>
      </c>
      <c r="I26" s="90" t="s">
        <v>18</v>
      </c>
      <c r="J26" s="93" t="s">
        <v>18</v>
      </c>
      <c r="K26" s="93" t="s">
        <v>60</v>
      </c>
      <c r="L26" s="94">
        <v>60</v>
      </c>
      <c r="M26" s="90" t="s">
        <v>21</v>
      </c>
      <c r="N26" s="93" t="s">
        <v>22</v>
      </c>
      <c r="O26" s="93" t="s">
        <v>209</v>
      </c>
      <c r="P26" s="95">
        <v>42380</v>
      </c>
      <c r="Q26" s="90" t="s">
        <v>23</v>
      </c>
    </row>
    <row r="27" spans="1:17" x14ac:dyDescent="0.25">
      <c r="A27" s="90" t="s">
        <v>198</v>
      </c>
      <c r="B27" s="91" t="s">
        <v>17</v>
      </c>
      <c r="C27" s="92" t="s">
        <v>41</v>
      </c>
      <c r="D27" s="92" t="s">
        <v>57</v>
      </c>
      <c r="E27" s="90" t="s">
        <v>18</v>
      </c>
      <c r="F27" s="92" t="s">
        <v>54</v>
      </c>
      <c r="G27" s="92" t="s">
        <v>19</v>
      </c>
      <c r="H27" s="90" t="s">
        <v>205</v>
      </c>
      <c r="I27" s="90" t="s">
        <v>18</v>
      </c>
      <c r="J27" s="93" t="s">
        <v>18</v>
      </c>
      <c r="K27" s="93" t="s">
        <v>27</v>
      </c>
      <c r="L27" s="94">
        <v>100</v>
      </c>
      <c r="M27" s="90" t="s">
        <v>21</v>
      </c>
      <c r="N27" s="93" t="s">
        <v>22</v>
      </c>
      <c r="O27" s="93" t="s">
        <v>206</v>
      </c>
      <c r="P27" s="95">
        <v>42380</v>
      </c>
      <c r="Q27" s="90" t="s">
        <v>23</v>
      </c>
    </row>
    <row r="28" spans="1:17" x14ac:dyDescent="0.25">
      <c r="A28" s="90" t="s">
        <v>198</v>
      </c>
      <c r="B28" s="91" t="s">
        <v>17</v>
      </c>
      <c r="C28" s="92" t="s">
        <v>41</v>
      </c>
      <c r="D28" s="92" t="s">
        <v>42</v>
      </c>
      <c r="E28" s="90" t="s">
        <v>18</v>
      </c>
      <c r="F28" s="92" t="s">
        <v>54</v>
      </c>
      <c r="G28" s="92" t="s">
        <v>34</v>
      </c>
      <c r="H28" s="90" t="s">
        <v>210</v>
      </c>
      <c r="I28" s="90" t="s">
        <v>18</v>
      </c>
      <c r="J28" s="93" t="s">
        <v>18</v>
      </c>
      <c r="K28" s="93" t="s">
        <v>27</v>
      </c>
      <c r="L28" s="94">
        <v>19</v>
      </c>
      <c r="M28" s="90" t="s">
        <v>21</v>
      </c>
      <c r="N28" s="93" t="s">
        <v>22</v>
      </c>
      <c r="O28" s="93" t="s">
        <v>211</v>
      </c>
      <c r="P28" s="95">
        <v>42380</v>
      </c>
      <c r="Q28" s="90" t="s">
        <v>23</v>
      </c>
    </row>
    <row r="29" spans="1:17" x14ac:dyDescent="0.25">
      <c r="A29" s="90" t="s">
        <v>198</v>
      </c>
      <c r="B29" s="91" t="s">
        <v>17</v>
      </c>
      <c r="C29" s="92" t="s">
        <v>41</v>
      </c>
      <c r="D29" s="92" t="s">
        <v>57</v>
      </c>
      <c r="E29" s="90" t="s">
        <v>18</v>
      </c>
      <c r="F29" s="92" t="s">
        <v>54</v>
      </c>
      <c r="G29" s="92" t="s">
        <v>19</v>
      </c>
      <c r="H29" s="90" t="s">
        <v>203</v>
      </c>
      <c r="I29" s="90" t="s">
        <v>18</v>
      </c>
      <c r="J29" s="93" t="s">
        <v>18</v>
      </c>
      <c r="K29" s="93" t="s">
        <v>33</v>
      </c>
      <c r="L29" s="94">
        <v>152.99</v>
      </c>
      <c r="M29" s="90" t="s">
        <v>21</v>
      </c>
      <c r="N29" s="93" t="s">
        <v>22</v>
      </c>
      <c r="O29" s="93" t="s">
        <v>181</v>
      </c>
      <c r="P29" s="95">
        <v>42380</v>
      </c>
      <c r="Q29" s="90" t="s">
        <v>23</v>
      </c>
    </row>
    <row r="30" spans="1:17" x14ac:dyDescent="0.25">
      <c r="A30" s="90" t="s">
        <v>172</v>
      </c>
      <c r="B30" s="91" t="s">
        <v>17</v>
      </c>
      <c r="C30" s="92" t="s">
        <v>41</v>
      </c>
      <c r="D30" s="92" t="s">
        <v>56</v>
      </c>
      <c r="E30" s="90" t="s">
        <v>18</v>
      </c>
      <c r="F30" s="92" t="s">
        <v>54</v>
      </c>
      <c r="G30" s="92" t="s">
        <v>19</v>
      </c>
      <c r="H30" s="90" t="s">
        <v>180</v>
      </c>
      <c r="I30" s="90" t="s">
        <v>18</v>
      </c>
      <c r="J30" s="93" t="s">
        <v>18</v>
      </c>
      <c r="K30" s="93" t="s">
        <v>20</v>
      </c>
      <c r="L30" s="94">
        <v>21.490000000000002</v>
      </c>
      <c r="M30" s="90" t="s">
        <v>21</v>
      </c>
      <c r="N30" s="93" t="s">
        <v>22</v>
      </c>
      <c r="O30" s="93" t="s">
        <v>181</v>
      </c>
      <c r="P30" s="95">
        <v>42410</v>
      </c>
      <c r="Q30" s="90" t="s">
        <v>23</v>
      </c>
    </row>
    <row r="31" spans="1:17" x14ac:dyDescent="0.25">
      <c r="A31" s="90" t="s">
        <v>172</v>
      </c>
      <c r="B31" s="91" t="s">
        <v>17</v>
      </c>
      <c r="C31" s="92" t="s">
        <v>41</v>
      </c>
      <c r="D31" s="92" t="s">
        <v>42</v>
      </c>
      <c r="E31" s="90" t="s">
        <v>18</v>
      </c>
      <c r="F31" s="92" t="s">
        <v>54</v>
      </c>
      <c r="G31" s="92" t="s">
        <v>19</v>
      </c>
      <c r="H31" s="90" t="s">
        <v>173</v>
      </c>
      <c r="I31" s="90" t="s">
        <v>18</v>
      </c>
      <c r="J31" s="93" t="s">
        <v>18</v>
      </c>
      <c r="K31" s="93" t="s">
        <v>60</v>
      </c>
      <c r="L31" s="94">
        <v>93</v>
      </c>
      <c r="M31" s="90" t="s">
        <v>21</v>
      </c>
      <c r="N31" s="93" t="s">
        <v>22</v>
      </c>
      <c r="O31" s="93" t="s">
        <v>174</v>
      </c>
      <c r="P31" s="95">
        <v>42410</v>
      </c>
      <c r="Q31" s="90" t="s">
        <v>23</v>
      </c>
    </row>
    <row r="32" spans="1:17" x14ac:dyDescent="0.25">
      <c r="A32" s="90" t="s">
        <v>172</v>
      </c>
      <c r="B32" s="91" t="s">
        <v>17</v>
      </c>
      <c r="C32" s="92" t="s">
        <v>41</v>
      </c>
      <c r="D32" s="92" t="s">
        <v>57</v>
      </c>
      <c r="E32" s="90" t="s">
        <v>18</v>
      </c>
      <c r="F32" s="92" t="s">
        <v>54</v>
      </c>
      <c r="G32" s="92" t="s">
        <v>19</v>
      </c>
      <c r="H32" s="90" t="s">
        <v>178</v>
      </c>
      <c r="I32" s="90" t="s">
        <v>18</v>
      </c>
      <c r="J32" s="93" t="s">
        <v>18</v>
      </c>
      <c r="K32" s="93" t="s">
        <v>60</v>
      </c>
      <c r="L32" s="94">
        <v>60</v>
      </c>
      <c r="M32" s="90" t="s">
        <v>21</v>
      </c>
      <c r="N32" s="93" t="s">
        <v>22</v>
      </c>
      <c r="O32" s="93" t="s">
        <v>179</v>
      </c>
      <c r="P32" s="95">
        <v>42410</v>
      </c>
      <c r="Q32" s="90" t="s">
        <v>23</v>
      </c>
    </row>
    <row r="33" spans="1:17" x14ac:dyDescent="0.25">
      <c r="A33" s="90" t="s">
        <v>172</v>
      </c>
      <c r="B33" s="91" t="s">
        <v>17</v>
      </c>
      <c r="C33" s="92" t="s">
        <v>41</v>
      </c>
      <c r="D33" s="92" t="s">
        <v>42</v>
      </c>
      <c r="E33" s="90" t="s">
        <v>18</v>
      </c>
      <c r="F33" s="92" t="s">
        <v>54</v>
      </c>
      <c r="G33" s="92" t="s">
        <v>19</v>
      </c>
      <c r="H33" s="90" t="s">
        <v>185</v>
      </c>
      <c r="I33" s="90" t="s">
        <v>18</v>
      </c>
      <c r="J33" s="93" t="s">
        <v>18</v>
      </c>
      <c r="K33" s="93" t="s">
        <v>60</v>
      </c>
      <c r="L33" s="94">
        <v>95</v>
      </c>
      <c r="M33" s="90" t="s">
        <v>21</v>
      </c>
      <c r="N33" s="93" t="s">
        <v>22</v>
      </c>
      <c r="O33" s="93" t="s">
        <v>186</v>
      </c>
      <c r="P33" s="95">
        <v>42410</v>
      </c>
      <c r="Q33" s="90" t="s">
        <v>23</v>
      </c>
    </row>
    <row r="34" spans="1:17" x14ac:dyDescent="0.25">
      <c r="A34" s="90" t="s">
        <v>172</v>
      </c>
      <c r="B34" s="91" t="s">
        <v>17</v>
      </c>
      <c r="C34" s="92" t="s">
        <v>41</v>
      </c>
      <c r="D34" s="92" t="s">
        <v>57</v>
      </c>
      <c r="E34" s="90" t="s">
        <v>18</v>
      </c>
      <c r="F34" s="92" t="s">
        <v>54</v>
      </c>
      <c r="G34" s="92" t="s">
        <v>19</v>
      </c>
      <c r="H34" s="90" t="s">
        <v>184</v>
      </c>
      <c r="I34" s="90" t="s">
        <v>18</v>
      </c>
      <c r="J34" s="93" t="s">
        <v>18</v>
      </c>
      <c r="K34" s="93" t="s">
        <v>27</v>
      </c>
      <c r="L34" s="94">
        <v>45</v>
      </c>
      <c r="M34" s="90" t="s">
        <v>21</v>
      </c>
      <c r="N34" s="93" t="s">
        <v>22</v>
      </c>
      <c r="O34" s="93" t="s">
        <v>177</v>
      </c>
      <c r="P34" s="95">
        <v>42410</v>
      </c>
      <c r="Q34" s="90" t="s">
        <v>23</v>
      </c>
    </row>
    <row r="35" spans="1:17" x14ac:dyDescent="0.25">
      <c r="A35" s="90" t="s">
        <v>172</v>
      </c>
      <c r="B35" s="91" t="s">
        <v>17</v>
      </c>
      <c r="C35" s="92" t="s">
        <v>41</v>
      </c>
      <c r="D35" s="92" t="s">
        <v>57</v>
      </c>
      <c r="E35" s="90" t="s">
        <v>18</v>
      </c>
      <c r="F35" s="92" t="s">
        <v>54</v>
      </c>
      <c r="G35" s="92" t="s">
        <v>19</v>
      </c>
      <c r="H35" s="90" t="s">
        <v>189</v>
      </c>
      <c r="I35" s="90" t="s">
        <v>18</v>
      </c>
      <c r="J35" s="93" t="s">
        <v>18</v>
      </c>
      <c r="K35" s="93" t="s">
        <v>27</v>
      </c>
      <c r="L35" s="94">
        <v>595</v>
      </c>
      <c r="M35" s="90" t="s">
        <v>21</v>
      </c>
      <c r="N35" s="93" t="s">
        <v>22</v>
      </c>
      <c r="O35" s="93" t="s">
        <v>190</v>
      </c>
      <c r="P35" s="95">
        <v>42410</v>
      </c>
      <c r="Q35" s="90" t="s">
        <v>23</v>
      </c>
    </row>
    <row r="36" spans="1:17" x14ac:dyDescent="0.25">
      <c r="A36" s="90" t="s">
        <v>172</v>
      </c>
      <c r="B36" s="91" t="s">
        <v>17</v>
      </c>
      <c r="C36" s="92" t="s">
        <v>41</v>
      </c>
      <c r="D36" s="92" t="s">
        <v>57</v>
      </c>
      <c r="E36" s="90" t="s">
        <v>18</v>
      </c>
      <c r="F36" s="92" t="s">
        <v>54</v>
      </c>
      <c r="G36" s="92" t="s">
        <v>34</v>
      </c>
      <c r="H36" s="90" t="s">
        <v>187</v>
      </c>
      <c r="I36" s="90" t="s">
        <v>18</v>
      </c>
      <c r="J36" s="93" t="s">
        <v>18</v>
      </c>
      <c r="K36" s="93" t="s">
        <v>27</v>
      </c>
      <c r="L36" s="94">
        <v>240</v>
      </c>
      <c r="M36" s="90" t="s">
        <v>21</v>
      </c>
      <c r="N36" s="93" t="s">
        <v>22</v>
      </c>
      <c r="O36" s="93" t="s">
        <v>188</v>
      </c>
      <c r="P36" s="95">
        <v>42410</v>
      </c>
      <c r="Q36" s="90" t="s">
        <v>23</v>
      </c>
    </row>
    <row r="37" spans="1:17" x14ac:dyDescent="0.25">
      <c r="A37" s="90" t="s">
        <v>172</v>
      </c>
      <c r="B37" s="91" t="s">
        <v>17</v>
      </c>
      <c r="C37" s="92" t="s">
        <v>41</v>
      </c>
      <c r="D37" s="92" t="s">
        <v>42</v>
      </c>
      <c r="E37" s="90" t="s">
        <v>18</v>
      </c>
      <c r="F37" s="92" t="s">
        <v>54</v>
      </c>
      <c r="G37" s="92" t="s">
        <v>19</v>
      </c>
      <c r="H37" s="90" t="s">
        <v>175</v>
      </c>
      <c r="I37" s="90" t="s">
        <v>18</v>
      </c>
      <c r="J37" s="93" t="s">
        <v>18</v>
      </c>
      <c r="K37" s="93" t="s">
        <v>176</v>
      </c>
      <c r="L37" s="94">
        <v>45</v>
      </c>
      <c r="M37" s="90" t="s">
        <v>21</v>
      </c>
      <c r="N37" s="93" t="s">
        <v>22</v>
      </c>
      <c r="O37" s="93" t="s">
        <v>177</v>
      </c>
      <c r="P37" s="95">
        <v>42410</v>
      </c>
      <c r="Q37" s="90" t="s">
        <v>23</v>
      </c>
    </row>
    <row r="38" spans="1:17" x14ac:dyDescent="0.25">
      <c r="A38" s="90" t="s">
        <v>172</v>
      </c>
      <c r="B38" s="91" t="s">
        <v>17</v>
      </c>
      <c r="C38" s="92" t="s">
        <v>41</v>
      </c>
      <c r="D38" s="92" t="s">
        <v>42</v>
      </c>
      <c r="E38" s="90" t="s">
        <v>18</v>
      </c>
      <c r="F38" s="92" t="s">
        <v>54</v>
      </c>
      <c r="G38" s="92" t="s">
        <v>19</v>
      </c>
      <c r="H38" s="90" t="s">
        <v>182</v>
      </c>
      <c r="I38" s="90" t="s">
        <v>18</v>
      </c>
      <c r="J38" s="93" t="s">
        <v>18</v>
      </c>
      <c r="K38" s="93" t="s">
        <v>183</v>
      </c>
      <c r="L38" s="94">
        <v>45</v>
      </c>
      <c r="M38" s="90" t="s">
        <v>21</v>
      </c>
      <c r="N38" s="93" t="s">
        <v>22</v>
      </c>
      <c r="O38" s="93" t="s">
        <v>177</v>
      </c>
      <c r="P38" s="95">
        <v>42410</v>
      </c>
      <c r="Q38" s="90" t="s">
        <v>23</v>
      </c>
    </row>
    <row r="39" spans="1:17" x14ac:dyDescent="0.25">
      <c r="A39" s="90" t="s">
        <v>172</v>
      </c>
      <c r="B39" s="91" t="s">
        <v>17</v>
      </c>
      <c r="C39" s="92" t="s">
        <v>41</v>
      </c>
      <c r="D39" s="92" t="s">
        <v>42</v>
      </c>
      <c r="E39" s="90" t="s">
        <v>18</v>
      </c>
      <c r="F39" s="92" t="s">
        <v>54</v>
      </c>
      <c r="G39" s="92" t="s">
        <v>191</v>
      </c>
      <c r="H39" s="90" t="s">
        <v>192</v>
      </c>
      <c r="I39" s="90" t="s">
        <v>18</v>
      </c>
      <c r="J39" s="93" t="s">
        <v>18</v>
      </c>
      <c r="K39" s="93" t="s">
        <v>39</v>
      </c>
      <c r="L39" s="94">
        <v>405</v>
      </c>
      <c r="M39" s="90" t="s">
        <v>21</v>
      </c>
      <c r="N39" s="93" t="s">
        <v>22</v>
      </c>
      <c r="O39" s="93" t="s">
        <v>193</v>
      </c>
      <c r="P39" s="95">
        <v>42410</v>
      </c>
      <c r="Q39" s="90" t="s">
        <v>23</v>
      </c>
    </row>
    <row r="40" spans="1:17" x14ac:dyDescent="0.25">
      <c r="A40" s="90" t="s">
        <v>152</v>
      </c>
      <c r="B40" s="91" t="s">
        <v>17</v>
      </c>
      <c r="C40" s="92" t="s">
        <v>41</v>
      </c>
      <c r="D40" s="92" t="s">
        <v>42</v>
      </c>
      <c r="E40" s="90" t="s">
        <v>18</v>
      </c>
      <c r="F40" s="92" t="s">
        <v>54</v>
      </c>
      <c r="G40" s="92" t="s">
        <v>19</v>
      </c>
      <c r="H40" s="90" t="s">
        <v>162</v>
      </c>
      <c r="I40" s="90" t="s">
        <v>18</v>
      </c>
      <c r="J40" s="93" t="s">
        <v>18</v>
      </c>
      <c r="K40" s="93" t="s">
        <v>20</v>
      </c>
      <c r="L40" s="94">
        <v>35.72</v>
      </c>
      <c r="M40" s="90" t="s">
        <v>21</v>
      </c>
      <c r="N40" s="93" t="s">
        <v>22</v>
      </c>
      <c r="O40" s="93" t="s">
        <v>163</v>
      </c>
      <c r="P40" s="95">
        <v>42439</v>
      </c>
      <c r="Q40" s="90" t="s">
        <v>23</v>
      </c>
    </row>
    <row r="41" spans="1:17" x14ac:dyDescent="0.25">
      <c r="A41" s="90" t="s">
        <v>152</v>
      </c>
      <c r="B41" s="91" t="s">
        <v>17</v>
      </c>
      <c r="C41" s="92" t="s">
        <v>41</v>
      </c>
      <c r="D41" s="92" t="s">
        <v>42</v>
      </c>
      <c r="E41" s="90" t="s">
        <v>18</v>
      </c>
      <c r="F41" s="92" t="s">
        <v>54</v>
      </c>
      <c r="G41" s="92" t="s">
        <v>19</v>
      </c>
      <c r="H41" s="90" t="s">
        <v>170</v>
      </c>
      <c r="I41" s="90" t="s">
        <v>18</v>
      </c>
      <c r="J41" s="93" t="s">
        <v>18</v>
      </c>
      <c r="K41" s="93" t="s">
        <v>20</v>
      </c>
      <c r="L41" s="94">
        <v>103.49000000000001</v>
      </c>
      <c r="M41" s="90" t="s">
        <v>21</v>
      </c>
      <c r="N41" s="93" t="s">
        <v>22</v>
      </c>
      <c r="O41" s="93" t="s">
        <v>171</v>
      </c>
      <c r="P41" s="95">
        <v>42439</v>
      </c>
      <c r="Q41" s="90" t="s">
        <v>23</v>
      </c>
    </row>
    <row r="42" spans="1:17" x14ac:dyDescent="0.25">
      <c r="A42" s="90" t="s">
        <v>152</v>
      </c>
      <c r="B42" s="91" t="s">
        <v>17</v>
      </c>
      <c r="C42" s="92" t="s">
        <v>41</v>
      </c>
      <c r="D42" s="92" t="s">
        <v>95</v>
      </c>
      <c r="E42" s="90" t="s">
        <v>18</v>
      </c>
      <c r="F42" s="92" t="s">
        <v>54</v>
      </c>
      <c r="G42" s="92" t="s">
        <v>19</v>
      </c>
      <c r="H42" s="90" t="s">
        <v>18</v>
      </c>
      <c r="I42" s="90" t="s">
        <v>18</v>
      </c>
      <c r="J42" s="93" t="s">
        <v>18</v>
      </c>
      <c r="K42" s="93" t="s">
        <v>60</v>
      </c>
      <c r="L42" s="94">
        <v>60</v>
      </c>
      <c r="M42" s="90" t="s">
        <v>21</v>
      </c>
      <c r="N42" s="93" t="s">
        <v>22</v>
      </c>
      <c r="O42" s="93" t="s">
        <v>157</v>
      </c>
      <c r="P42" s="95">
        <v>42439</v>
      </c>
      <c r="Q42" s="90" t="s">
        <v>23</v>
      </c>
    </row>
    <row r="43" spans="1:17" x14ac:dyDescent="0.25">
      <c r="A43" s="90" t="s">
        <v>152</v>
      </c>
      <c r="B43" s="91" t="s">
        <v>17</v>
      </c>
      <c r="C43" s="92" t="s">
        <v>41</v>
      </c>
      <c r="D43" s="92" t="s">
        <v>57</v>
      </c>
      <c r="E43" s="90" t="s">
        <v>18</v>
      </c>
      <c r="F43" s="92" t="s">
        <v>54</v>
      </c>
      <c r="G43" s="92" t="s">
        <v>19</v>
      </c>
      <c r="H43" s="90" t="s">
        <v>158</v>
      </c>
      <c r="I43" s="90" t="s">
        <v>18</v>
      </c>
      <c r="J43" s="93" t="s">
        <v>18</v>
      </c>
      <c r="K43" s="93" t="s">
        <v>60</v>
      </c>
      <c r="L43" s="94">
        <v>60</v>
      </c>
      <c r="M43" s="90" t="s">
        <v>21</v>
      </c>
      <c r="N43" s="93" t="s">
        <v>22</v>
      </c>
      <c r="O43" s="93" t="s">
        <v>159</v>
      </c>
      <c r="P43" s="95">
        <v>42439</v>
      </c>
      <c r="Q43" s="90" t="s">
        <v>23</v>
      </c>
    </row>
    <row r="44" spans="1:17" x14ac:dyDescent="0.25">
      <c r="A44" s="90" t="s">
        <v>152</v>
      </c>
      <c r="B44" s="91" t="s">
        <v>17</v>
      </c>
      <c r="C44" s="92" t="s">
        <v>41</v>
      </c>
      <c r="D44" s="92" t="s">
        <v>42</v>
      </c>
      <c r="E44" s="90" t="s">
        <v>18</v>
      </c>
      <c r="F44" s="92" t="s">
        <v>54</v>
      </c>
      <c r="G44" s="92" t="s">
        <v>19</v>
      </c>
      <c r="H44" s="90" t="s">
        <v>160</v>
      </c>
      <c r="I44" s="90" t="s">
        <v>18</v>
      </c>
      <c r="J44" s="93" t="s">
        <v>18</v>
      </c>
      <c r="K44" s="93" t="s">
        <v>60</v>
      </c>
      <c r="L44" s="94">
        <v>60</v>
      </c>
      <c r="M44" s="90" t="s">
        <v>21</v>
      </c>
      <c r="N44" s="93" t="s">
        <v>22</v>
      </c>
      <c r="O44" s="93" t="s">
        <v>161</v>
      </c>
      <c r="P44" s="95">
        <v>42439</v>
      </c>
      <c r="Q44" s="90" t="s">
        <v>23</v>
      </c>
    </row>
    <row r="45" spans="1:17" x14ac:dyDescent="0.25">
      <c r="A45" s="90" t="s">
        <v>152</v>
      </c>
      <c r="B45" s="91" t="s">
        <v>17</v>
      </c>
      <c r="C45" s="92" t="s">
        <v>41</v>
      </c>
      <c r="D45" s="92" t="s">
        <v>42</v>
      </c>
      <c r="E45" s="90" t="s">
        <v>18</v>
      </c>
      <c r="F45" s="92" t="s">
        <v>54</v>
      </c>
      <c r="G45" s="92" t="s">
        <v>19</v>
      </c>
      <c r="H45" s="90" t="s">
        <v>153</v>
      </c>
      <c r="I45" s="90" t="s">
        <v>18</v>
      </c>
      <c r="J45" s="93" t="s">
        <v>18</v>
      </c>
      <c r="K45" s="93" t="s">
        <v>27</v>
      </c>
      <c r="L45" s="94">
        <v>80.12</v>
      </c>
      <c r="M45" s="90" t="s">
        <v>21</v>
      </c>
      <c r="N45" s="93" t="s">
        <v>22</v>
      </c>
      <c r="O45" s="93" t="s">
        <v>154</v>
      </c>
      <c r="P45" s="95">
        <v>42439</v>
      </c>
      <c r="Q45" s="90" t="s">
        <v>23</v>
      </c>
    </row>
    <row r="46" spans="1:17" x14ac:dyDescent="0.25">
      <c r="A46" s="90" t="s">
        <v>152</v>
      </c>
      <c r="B46" s="91" t="s">
        <v>17</v>
      </c>
      <c r="C46" s="92" t="s">
        <v>41</v>
      </c>
      <c r="D46" s="92" t="s">
        <v>95</v>
      </c>
      <c r="E46" s="90" t="s">
        <v>18</v>
      </c>
      <c r="F46" s="92" t="s">
        <v>54</v>
      </c>
      <c r="G46" s="92" t="s">
        <v>19</v>
      </c>
      <c r="H46" s="90" t="s">
        <v>155</v>
      </c>
      <c r="I46" s="90" t="s">
        <v>18</v>
      </c>
      <c r="J46" s="93" t="s">
        <v>18</v>
      </c>
      <c r="K46" s="93" t="s">
        <v>27</v>
      </c>
      <c r="L46" s="94">
        <v>45</v>
      </c>
      <c r="M46" s="90" t="s">
        <v>21</v>
      </c>
      <c r="N46" s="93" t="s">
        <v>22</v>
      </c>
      <c r="O46" s="93" t="s">
        <v>156</v>
      </c>
      <c r="P46" s="95">
        <v>42439</v>
      </c>
      <c r="Q46" s="90" t="s">
        <v>23</v>
      </c>
    </row>
    <row r="47" spans="1:17" x14ac:dyDescent="0.25">
      <c r="A47" s="90" t="s">
        <v>152</v>
      </c>
      <c r="B47" s="91" t="s">
        <v>17</v>
      </c>
      <c r="C47" s="92" t="s">
        <v>41</v>
      </c>
      <c r="D47" s="92" t="s">
        <v>56</v>
      </c>
      <c r="E47" s="90" t="s">
        <v>18</v>
      </c>
      <c r="F47" s="92" t="s">
        <v>54</v>
      </c>
      <c r="G47" s="92" t="s">
        <v>19</v>
      </c>
      <c r="H47" s="90" t="s">
        <v>164</v>
      </c>
      <c r="I47" s="90" t="s">
        <v>18</v>
      </c>
      <c r="J47" s="93" t="s">
        <v>18</v>
      </c>
      <c r="K47" s="93" t="s">
        <v>27</v>
      </c>
      <c r="L47" s="94">
        <v>45</v>
      </c>
      <c r="M47" s="90" t="s">
        <v>21</v>
      </c>
      <c r="N47" s="93" t="s">
        <v>22</v>
      </c>
      <c r="O47" s="93" t="s">
        <v>165</v>
      </c>
      <c r="P47" s="95">
        <v>42439</v>
      </c>
      <c r="Q47" s="90" t="s">
        <v>23</v>
      </c>
    </row>
    <row r="48" spans="1:17" x14ac:dyDescent="0.25">
      <c r="A48" s="90" t="s">
        <v>152</v>
      </c>
      <c r="B48" s="91" t="s">
        <v>17</v>
      </c>
      <c r="C48" s="92" t="s">
        <v>41</v>
      </c>
      <c r="D48" s="92" t="s">
        <v>42</v>
      </c>
      <c r="E48" s="90" t="s">
        <v>18</v>
      </c>
      <c r="F48" s="92" t="s">
        <v>54</v>
      </c>
      <c r="G48" s="92" t="s">
        <v>19</v>
      </c>
      <c r="H48" s="90" t="s">
        <v>166</v>
      </c>
      <c r="I48" s="90" t="s">
        <v>18</v>
      </c>
      <c r="J48" s="93" t="s">
        <v>18</v>
      </c>
      <c r="K48" s="93" t="s">
        <v>27</v>
      </c>
      <c r="L48" s="94">
        <v>45</v>
      </c>
      <c r="M48" s="90" t="s">
        <v>21</v>
      </c>
      <c r="N48" s="93" t="s">
        <v>22</v>
      </c>
      <c r="O48" s="93" t="s">
        <v>167</v>
      </c>
      <c r="P48" s="95">
        <v>42439</v>
      </c>
      <c r="Q48" s="90" t="s">
        <v>23</v>
      </c>
    </row>
    <row r="49" spans="1:17" x14ac:dyDescent="0.25">
      <c r="A49" s="90" t="s">
        <v>152</v>
      </c>
      <c r="B49" s="91" t="s">
        <v>17</v>
      </c>
      <c r="C49" s="92" t="s">
        <v>41</v>
      </c>
      <c r="D49" s="92" t="s">
        <v>42</v>
      </c>
      <c r="E49" s="90" t="s">
        <v>18</v>
      </c>
      <c r="F49" s="92" t="s">
        <v>54</v>
      </c>
      <c r="G49" s="92" t="s">
        <v>19</v>
      </c>
      <c r="H49" s="90" t="s">
        <v>168</v>
      </c>
      <c r="I49" s="90" t="s">
        <v>18</v>
      </c>
      <c r="J49" s="93" t="s">
        <v>18</v>
      </c>
      <c r="K49" s="93" t="s">
        <v>33</v>
      </c>
      <c r="L49" s="94">
        <v>134.99</v>
      </c>
      <c r="M49" s="90" t="s">
        <v>21</v>
      </c>
      <c r="N49" s="93" t="s">
        <v>22</v>
      </c>
      <c r="O49" s="93" t="s">
        <v>169</v>
      </c>
      <c r="P49" s="95">
        <v>42439</v>
      </c>
      <c r="Q49" s="90" t="s">
        <v>23</v>
      </c>
    </row>
    <row r="50" spans="1:17" x14ac:dyDescent="0.25">
      <c r="A50" s="90" t="s">
        <v>150</v>
      </c>
      <c r="B50" s="91" t="s">
        <v>17</v>
      </c>
      <c r="C50" s="92" t="s">
        <v>41</v>
      </c>
      <c r="D50" s="92" t="s">
        <v>42</v>
      </c>
      <c r="E50" s="90" t="s">
        <v>18</v>
      </c>
      <c r="F50" s="92" t="s">
        <v>54</v>
      </c>
      <c r="G50" s="92" t="s">
        <v>19</v>
      </c>
      <c r="H50" s="90" t="s">
        <v>264</v>
      </c>
      <c r="I50" s="90" t="s">
        <v>18</v>
      </c>
      <c r="J50" s="93" t="s">
        <v>18</v>
      </c>
      <c r="K50" s="93" t="s">
        <v>20</v>
      </c>
      <c r="L50" s="94">
        <v>32.270000000000003</v>
      </c>
      <c r="M50" s="90" t="s">
        <v>21</v>
      </c>
      <c r="N50" s="93" t="s">
        <v>22</v>
      </c>
      <c r="O50" s="93" t="s">
        <v>265</v>
      </c>
      <c r="P50" s="95">
        <v>42472</v>
      </c>
      <c r="Q50" s="90" t="s">
        <v>23</v>
      </c>
    </row>
    <row r="51" spans="1:17" x14ac:dyDescent="0.25">
      <c r="A51" s="90" t="s">
        <v>150</v>
      </c>
      <c r="B51" s="91" t="s">
        <v>17</v>
      </c>
      <c r="C51" s="92" t="s">
        <v>41</v>
      </c>
      <c r="D51" s="92" t="s">
        <v>57</v>
      </c>
      <c r="E51" s="90" t="s">
        <v>18</v>
      </c>
      <c r="F51" s="92" t="s">
        <v>54</v>
      </c>
      <c r="G51" s="92" t="s">
        <v>19</v>
      </c>
      <c r="H51" s="90" t="s">
        <v>18</v>
      </c>
      <c r="I51" s="90" t="s">
        <v>18</v>
      </c>
      <c r="J51" s="93" t="s">
        <v>18</v>
      </c>
      <c r="K51" s="93" t="s">
        <v>60</v>
      </c>
      <c r="L51" s="94">
        <v>56.33</v>
      </c>
      <c r="M51" s="90" t="s">
        <v>21</v>
      </c>
      <c r="N51" s="93" t="s">
        <v>22</v>
      </c>
      <c r="O51" s="93" t="s">
        <v>151</v>
      </c>
      <c r="P51" s="95">
        <v>42472</v>
      </c>
      <c r="Q51" s="90" t="s">
        <v>23</v>
      </c>
    </row>
    <row r="52" spans="1:17" x14ac:dyDescent="0.25">
      <c r="A52" s="90" t="s">
        <v>150</v>
      </c>
      <c r="B52" s="91" t="s">
        <v>17</v>
      </c>
      <c r="C52" s="92" t="s">
        <v>41</v>
      </c>
      <c r="D52" s="92" t="s">
        <v>42</v>
      </c>
      <c r="E52" s="90" t="s">
        <v>18</v>
      </c>
      <c r="F52" s="92" t="s">
        <v>54</v>
      </c>
      <c r="G52" s="92" t="s">
        <v>19</v>
      </c>
      <c r="H52" s="90" t="s">
        <v>271</v>
      </c>
      <c r="I52" s="90" t="s">
        <v>18</v>
      </c>
      <c r="J52" s="93" t="s">
        <v>18</v>
      </c>
      <c r="K52" s="93" t="s">
        <v>60</v>
      </c>
      <c r="L52" s="94">
        <v>-60</v>
      </c>
      <c r="M52" s="90" t="s">
        <v>21</v>
      </c>
      <c r="N52" s="93" t="s">
        <v>22</v>
      </c>
      <c r="O52" s="93" t="s">
        <v>272</v>
      </c>
      <c r="P52" s="95">
        <v>42472</v>
      </c>
      <c r="Q52" s="90" t="s">
        <v>23</v>
      </c>
    </row>
    <row r="53" spans="1:17" x14ac:dyDescent="0.25">
      <c r="A53" s="90" t="s">
        <v>150</v>
      </c>
      <c r="B53" s="91" t="s">
        <v>17</v>
      </c>
      <c r="C53" s="92" t="s">
        <v>41</v>
      </c>
      <c r="D53" s="92" t="s">
        <v>42</v>
      </c>
      <c r="E53" s="90" t="s">
        <v>18</v>
      </c>
      <c r="F53" s="92" t="s">
        <v>54</v>
      </c>
      <c r="G53" s="92" t="s">
        <v>19</v>
      </c>
      <c r="H53" s="90" t="s">
        <v>279</v>
      </c>
      <c r="I53" s="90" t="s">
        <v>18</v>
      </c>
      <c r="J53" s="93" t="s">
        <v>18</v>
      </c>
      <c r="K53" s="93" t="s">
        <v>60</v>
      </c>
      <c r="L53" s="94">
        <v>95</v>
      </c>
      <c r="M53" s="90" t="s">
        <v>21</v>
      </c>
      <c r="N53" s="93" t="s">
        <v>22</v>
      </c>
      <c r="O53" s="93" t="s">
        <v>280</v>
      </c>
      <c r="P53" s="95">
        <v>42472</v>
      </c>
      <c r="Q53" s="90" t="s">
        <v>23</v>
      </c>
    </row>
    <row r="54" spans="1:17" x14ac:dyDescent="0.25">
      <c r="A54" s="90" t="s">
        <v>150</v>
      </c>
      <c r="B54" s="91" t="s">
        <v>17</v>
      </c>
      <c r="C54" s="92" t="s">
        <v>41</v>
      </c>
      <c r="D54" s="92" t="s">
        <v>42</v>
      </c>
      <c r="E54" s="90" t="s">
        <v>18</v>
      </c>
      <c r="F54" s="92" t="s">
        <v>54</v>
      </c>
      <c r="G54" s="92" t="s">
        <v>19</v>
      </c>
      <c r="H54" s="90" t="s">
        <v>281</v>
      </c>
      <c r="I54" s="90" t="s">
        <v>18</v>
      </c>
      <c r="J54" s="93" t="s">
        <v>18</v>
      </c>
      <c r="K54" s="93" t="s">
        <v>60</v>
      </c>
      <c r="L54" s="94">
        <v>95</v>
      </c>
      <c r="M54" s="90" t="s">
        <v>21</v>
      </c>
      <c r="N54" s="93" t="s">
        <v>22</v>
      </c>
      <c r="O54" s="93" t="s">
        <v>282</v>
      </c>
      <c r="P54" s="95">
        <v>42472</v>
      </c>
      <c r="Q54" s="90" t="s">
        <v>23</v>
      </c>
    </row>
    <row r="55" spans="1:17" x14ac:dyDescent="0.25">
      <c r="A55" s="90" t="s">
        <v>150</v>
      </c>
      <c r="B55" s="91" t="s">
        <v>17</v>
      </c>
      <c r="C55" s="92" t="s">
        <v>41</v>
      </c>
      <c r="D55" s="92" t="s">
        <v>42</v>
      </c>
      <c r="E55" s="90" t="s">
        <v>18</v>
      </c>
      <c r="F55" s="92" t="s">
        <v>54</v>
      </c>
      <c r="G55" s="92" t="s">
        <v>19</v>
      </c>
      <c r="H55" s="90" t="s">
        <v>283</v>
      </c>
      <c r="I55" s="90" t="s">
        <v>18</v>
      </c>
      <c r="J55" s="93" t="s">
        <v>18</v>
      </c>
      <c r="K55" s="93" t="s">
        <v>60</v>
      </c>
      <c r="L55" s="94">
        <v>60</v>
      </c>
      <c r="M55" s="90" t="s">
        <v>21</v>
      </c>
      <c r="N55" s="93" t="s">
        <v>22</v>
      </c>
      <c r="O55" s="93" t="s">
        <v>284</v>
      </c>
      <c r="P55" s="95">
        <v>42472</v>
      </c>
      <c r="Q55" s="90" t="s">
        <v>23</v>
      </c>
    </row>
    <row r="56" spans="1:17" x14ac:dyDescent="0.25">
      <c r="A56" s="90" t="s">
        <v>150</v>
      </c>
      <c r="B56" s="91" t="s">
        <v>17</v>
      </c>
      <c r="C56" s="92" t="s">
        <v>41</v>
      </c>
      <c r="D56" s="92" t="s">
        <v>42</v>
      </c>
      <c r="E56" s="90" t="s">
        <v>18</v>
      </c>
      <c r="F56" s="92" t="s">
        <v>54</v>
      </c>
      <c r="G56" s="92" t="s">
        <v>19</v>
      </c>
      <c r="H56" s="90" t="s">
        <v>271</v>
      </c>
      <c r="I56" s="90" t="s">
        <v>18</v>
      </c>
      <c r="J56" s="93" t="s">
        <v>18</v>
      </c>
      <c r="K56" s="93" t="s">
        <v>60</v>
      </c>
      <c r="L56" s="94">
        <v>60</v>
      </c>
      <c r="M56" s="90" t="s">
        <v>21</v>
      </c>
      <c r="N56" s="93" t="s">
        <v>22</v>
      </c>
      <c r="O56" s="93" t="s">
        <v>285</v>
      </c>
      <c r="P56" s="95">
        <v>42472</v>
      </c>
      <c r="Q56" s="90" t="s">
        <v>23</v>
      </c>
    </row>
    <row r="57" spans="1:17" x14ac:dyDescent="0.25">
      <c r="A57" s="90" t="s">
        <v>150</v>
      </c>
      <c r="B57" s="91" t="s">
        <v>17</v>
      </c>
      <c r="C57" s="92" t="s">
        <v>41</v>
      </c>
      <c r="D57" s="92" t="s">
        <v>42</v>
      </c>
      <c r="E57" s="90" t="s">
        <v>18</v>
      </c>
      <c r="F57" s="92" t="s">
        <v>54</v>
      </c>
      <c r="G57" s="92" t="s">
        <v>28</v>
      </c>
      <c r="H57" s="90" t="s">
        <v>273</v>
      </c>
      <c r="I57" s="90" t="s">
        <v>18</v>
      </c>
      <c r="J57" s="93" t="s">
        <v>18</v>
      </c>
      <c r="K57" s="93" t="s">
        <v>27</v>
      </c>
      <c r="L57" s="94">
        <v>400</v>
      </c>
      <c r="M57" s="90" t="s">
        <v>21</v>
      </c>
      <c r="N57" s="93" t="s">
        <v>22</v>
      </c>
      <c r="O57" s="93" t="s">
        <v>274</v>
      </c>
      <c r="P57" s="95">
        <v>42472</v>
      </c>
      <c r="Q57" s="90" t="s">
        <v>23</v>
      </c>
    </row>
    <row r="58" spans="1:17" x14ac:dyDescent="0.25">
      <c r="A58" s="90" t="s">
        <v>150</v>
      </c>
      <c r="B58" s="91" t="s">
        <v>17</v>
      </c>
      <c r="C58" s="92" t="s">
        <v>41</v>
      </c>
      <c r="D58" s="92" t="s">
        <v>42</v>
      </c>
      <c r="E58" s="90" t="s">
        <v>18</v>
      </c>
      <c r="F58" s="92" t="s">
        <v>54</v>
      </c>
      <c r="G58" s="92" t="s">
        <v>19</v>
      </c>
      <c r="H58" s="90" t="s">
        <v>266</v>
      </c>
      <c r="I58" s="90" t="s">
        <v>18</v>
      </c>
      <c r="J58" s="93" t="s">
        <v>18</v>
      </c>
      <c r="K58" s="93" t="s">
        <v>27</v>
      </c>
      <c r="L58" s="94">
        <v>45</v>
      </c>
      <c r="M58" s="90" t="s">
        <v>21</v>
      </c>
      <c r="N58" s="93" t="s">
        <v>22</v>
      </c>
      <c r="O58" s="93" t="s">
        <v>267</v>
      </c>
      <c r="P58" s="95">
        <v>42472</v>
      </c>
      <c r="Q58" s="90" t="s">
        <v>23</v>
      </c>
    </row>
    <row r="59" spans="1:17" x14ac:dyDescent="0.25">
      <c r="A59" s="90" t="s">
        <v>150</v>
      </c>
      <c r="B59" s="91" t="s">
        <v>17</v>
      </c>
      <c r="C59" s="92" t="s">
        <v>41</v>
      </c>
      <c r="D59" s="92" t="s">
        <v>95</v>
      </c>
      <c r="E59" s="90" t="s">
        <v>18</v>
      </c>
      <c r="F59" s="92" t="s">
        <v>54</v>
      </c>
      <c r="G59" s="92" t="s">
        <v>19</v>
      </c>
      <c r="H59" s="90" t="s">
        <v>268</v>
      </c>
      <c r="I59" s="90" t="s">
        <v>18</v>
      </c>
      <c r="J59" s="93" t="s">
        <v>18</v>
      </c>
      <c r="K59" s="93" t="s">
        <v>31</v>
      </c>
      <c r="L59" s="94">
        <v>9.1300000000000008</v>
      </c>
      <c r="M59" s="90" t="s">
        <v>21</v>
      </c>
      <c r="N59" s="93" t="s">
        <v>22</v>
      </c>
      <c r="O59" s="93" t="s">
        <v>256</v>
      </c>
      <c r="P59" s="95">
        <v>42472</v>
      </c>
      <c r="Q59" s="90" t="s">
        <v>23</v>
      </c>
    </row>
    <row r="60" spans="1:17" x14ac:dyDescent="0.25">
      <c r="A60" s="90" t="s">
        <v>150</v>
      </c>
      <c r="B60" s="91" t="s">
        <v>17</v>
      </c>
      <c r="C60" s="92" t="s">
        <v>41</v>
      </c>
      <c r="D60" s="92" t="s">
        <v>57</v>
      </c>
      <c r="E60" s="90" t="s">
        <v>18</v>
      </c>
      <c r="F60" s="92" t="s">
        <v>54</v>
      </c>
      <c r="G60" s="92" t="s">
        <v>19</v>
      </c>
      <c r="H60" s="90" t="s">
        <v>275</v>
      </c>
      <c r="I60" s="90" t="s">
        <v>18</v>
      </c>
      <c r="J60" s="93" t="s">
        <v>18</v>
      </c>
      <c r="K60" s="93" t="s">
        <v>31</v>
      </c>
      <c r="L60" s="94">
        <v>177.35</v>
      </c>
      <c r="M60" s="90" t="s">
        <v>21</v>
      </c>
      <c r="N60" s="93" t="s">
        <v>22</v>
      </c>
      <c r="O60" s="93" t="s">
        <v>276</v>
      </c>
      <c r="P60" s="95">
        <v>42472</v>
      </c>
      <c r="Q60" s="90" t="s">
        <v>23</v>
      </c>
    </row>
    <row r="61" spans="1:17" x14ac:dyDescent="0.25">
      <c r="A61" s="90" t="s">
        <v>150</v>
      </c>
      <c r="B61" s="91" t="s">
        <v>17</v>
      </c>
      <c r="C61" s="92" t="s">
        <v>41</v>
      </c>
      <c r="D61" s="92" t="s">
        <v>57</v>
      </c>
      <c r="E61" s="90" t="s">
        <v>18</v>
      </c>
      <c r="F61" s="92" t="s">
        <v>54</v>
      </c>
      <c r="G61" s="92" t="s">
        <v>19</v>
      </c>
      <c r="H61" s="90" t="s">
        <v>269</v>
      </c>
      <c r="I61" s="90" t="s">
        <v>18</v>
      </c>
      <c r="J61" s="93" t="s">
        <v>18</v>
      </c>
      <c r="K61" s="93" t="s">
        <v>183</v>
      </c>
      <c r="L61" s="94">
        <v>45</v>
      </c>
      <c r="M61" s="90" t="s">
        <v>21</v>
      </c>
      <c r="N61" s="93" t="s">
        <v>22</v>
      </c>
      <c r="O61" s="93" t="s">
        <v>270</v>
      </c>
      <c r="P61" s="95">
        <v>42472</v>
      </c>
      <c r="Q61" s="90" t="s">
        <v>23</v>
      </c>
    </row>
    <row r="62" spans="1:17" x14ac:dyDescent="0.25">
      <c r="A62" s="90" t="s">
        <v>150</v>
      </c>
      <c r="B62" s="91" t="s">
        <v>17</v>
      </c>
      <c r="C62" s="92" t="s">
        <v>41</v>
      </c>
      <c r="D62" s="92" t="s">
        <v>57</v>
      </c>
      <c r="E62" s="90" t="s">
        <v>18</v>
      </c>
      <c r="F62" s="92" t="s">
        <v>54</v>
      </c>
      <c r="G62" s="92" t="s">
        <v>19</v>
      </c>
      <c r="H62" s="90" t="s">
        <v>277</v>
      </c>
      <c r="I62" s="90" t="s">
        <v>18</v>
      </c>
      <c r="J62" s="93" t="s">
        <v>18</v>
      </c>
      <c r="K62" s="93" t="s">
        <v>33</v>
      </c>
      <c r="L62" s="94">
        <v>119.99000000000001</v>
      </c>
      <c r="M62" s="90" t="s">
        <v>21</v>
      </c>
      <c r="N62" s="93" t="s">
        <v>22</v>
      </c>
      <c r="O62" s="93" t="s">
        <v>278</v>
      </c>
      <c r="P62" s="95">
        <v>42472</v>
      </c>
      <c r="Q62" s="90" t="s">
        <v>23</v>
      </c>
    </row>
    <row r="63" spans="1:17" x14ac:dyDescent="0.25">
      <c r="A63" s="90" t="s">
        <v>244</v>
      </c>
      <c r="B63" s="91" t="s">
        <v>17</v>
      </c>
      <c r="C63" s="92" t="s">
        <v>41</v>
      </c>
      <c r="D63" s="92" t="s">
        <v>57</v>
      </c>
      <c r="E63" s="90" t="s">
        <v>18</v>
      </c>
      <c r="F63" s="92" t="s">
        <v>54</v>
      </c>
      <c r="G63" s="92" t="s">
        <v>19</v>
      </c>
      <c r="H63" s="90" t="s">
        <v>253</v>
      </c>
      <c r="I63" s="90" t="s">
        <v>18</v>
      </c>
      <c r="J63" s="93" t="s">
        <v>18</v>
      </c>
      <c r="K63" s="93" t="s">
        <v>20</v>
      </c>
      <c r="L63" s="94">
        <v>8.39</v>
      </c>
      <c r="M63" s="90" t="s">
        <v>21</v>
      </c>
      <c r="N63" s="93" t="s">
        <v>22</v>
      </c>
      <c r="O63" s="93" t="s">
        <v>254</v>
      </c>
      <c r="P63" s="95">
        <v>42500</v>
      </c>
      <c r="Q63" s="90" t="s">
        <v>23</v>
      </c>
    </row>
    <row r="64" spans="1:17" x14ac:dyDescent="0.25">
      <c r="A64" s="90" t="s">
        <v>244</v>
      </c>
      <c r="B64" s="91" t="s">
        <v>17</v>
      </c>
      <c r="C64" s="92" t="s">
        <v>41</v>
      </c>
      <c r="D64" s="92" t="s">
        <v>42</v>
      </c>
      <c r="E64" s="90" t="s">
        <v>18</v>
      </c>
      <c r="F64" s="92" t="s">
        <v>54</v>
      </c>
      <c r="G64" s="92" t="s">
        <v>19</v>
      </c>
      <c r="H64" s="90" t="s">
        <v>255</v>
      </c>
      <c r="I64" s="90" t="s">
        <v>18</v>
      </c>
      <c r="J64" s="93" t="s">
        <v>18</v>
      </c>
      <c r="K64" s="93" t="s">
        <v>20</v>
      </c>
      <c r="L64" s="94">
        <v>47.800000000000004</v>
      </c>
      <c r="M64" s="90" t="s">
        <v>21</v>
      </c>
      <c r="N64" s="93" t="s">
        <v>22</v>
      </c>
      <c r="O64" s="93" t="s">
        <v>256</v>
      </c>
      <c r="P64" s="95">
        <v>42500</v>
      </c>
      <c r="Q64" s="90" t="s">
        <v>23</v>
      </c>
    </row>
    <row r="65" spans="1:17" x14ac:dyDescent="0.25">
      <c r="A65" s="90" t="s">
        <v>244</v>
      </c>
      <c r="B65" s="91" t="s">
        <v>17</v>
      </c>
      <c r="C65" s="92" t="s">
        <v>41</v>
      </c>
      <c r="D65" s="92" t="s">
        <v>57</v>
      </c>
      <c r="E65" s="90" t="s">
        <v>18</v>
      </c>
      <c r="F65" s="92" t="s">
        <v>54</v>
      </c>
      <c r="G65" s="92" t="s">
        <v>19</v>
      </c>
      <c r="H65" s="90" t="s">
        <v>237</v>
      </c>
      <c r="I65" s="90" t="s">
        <v>18</v>
      </c>
      <c r="J65" s="93" t="s">
        <v>18</v>
      </c>
      <c r="K65" s="93" t="s">
        <v>239</v>
      </c>
      <c r="L65" s="94">
        <v>60</v>
      </c>
      <c r="M65" s="90" t="s">
        <v>21</v>
      </c>
      <c r="N65" s="93" t="s">
        <v>22</v>
      </c>
      <c r="O65" s="93" t="s">
        <v>247</v>
      </c>
      <c r="P65" s="95">
        <v>42500</v>
      </c>
      <c r="Q65" s="90" t="s">
        <v>23</v>
      </c>
    </row>
    <row r="66" spans="1:17" x14ac:dyDescent="0.25">
      <c r="A66" s="90" t="s">
        <v>244</v>
      </c>
      <c r="B66" s="91" t="s">
        <v>17</v>
      </c>
      <c r="C66" s="92" t="s">
        <v>41</v>
      </c>
      <c r="D66" s="92" t="s">
        <v>42</v>
      </c>
      <c r="E66" s="90" t="s">
        <v>18</v>
      </c>
      <c r="F66" s="92" t="s">
        <v>54</v>
      </c>
      <c r="G66" s="92" t="s">
        <v>32</v>
      </c>
      <c r="H66" s="90" t="s">
        <v>261</v>
      </c>
      <c r="I66" s="90" t="s">
        <v>18</v>
      </c>
      <c r="J66" s="93" t="s">
        <v>18</v>
      </c>
      <c r="K66" s="93" t="s">
        <v>262</v>
      </c>
      <c r="L66" s="94">
        <v>167.97</v>
      </c>
      <c r="M66" s="90" t="s">
        <v>21</v>
      </c>
      <c r="N66" s="93" t="s">
        <v>22</v>
      </c>
      <c r="O66" s="93" t="s">
        <v>263</v>
      </c>
      <c r="P66" s="95">
        <v>42500</v>
      </c>
      <c r="Q66" s="90" t="s">
        <v>23</v>
      </c>
    </row>
    <row r="67" spans="1:17" x14ac:dyDescent="0.25">
      <c r="A67" s="90" t="s">
        <v>244</v>
      </c>
      <c r="B67" s="91" t="s">
        <v>17</v>
      </c>
      <c r="C67" s="92" t="s">
        <v>41</v>
      </c>
      <c r="D67" s="92" t="s">
        <v>42</v>
      </c>
      <c r="E67" s="90" t="s">
        <v>18</v>
      </c>
      <c r="F67" s="92" t="s">
        <v>54</v>
      </c>
      <c r="G67" s="92" t="s">
        <v>19</v>
      </c>
      <c r="H67" s="90" t="s">
        <v>248</v>
      </c>
      <c r="I67" s="90" t="s">
        <v>18</v>
      </c>
      <c r="J67" s="93" t="s">
        <v>18</v>
      </c>
      <c r="K67" s="93" t="s">
        <v>60</v>
      </c>
      <c r="L67" s="94">
        <v>60</v>
      </c>
      <c r="M67" s="90" t="s">
        <v>21</v>
      </c>
      <c r="N67" s="93" t="s">
        <v>22</v>
      </c>
      <c r="O67" s="93" t="s">
        <v>249</v>
      </c>
      <c r="P67" s="95">
        <v>42500</v>
      </c>
      <c r="Q67" s="90" t="s">
        <v>23</v>
      </c>
    </row>
    <row r="68" spans="1:17" x14ac:dyDescent="0.25">
      <c r="A68" s="90" t="s">
        <v>244</v>
      </c>
      <c r="B68" s="91" t="s">
        <v>17</v>
      </c>
      <c r="C68" s="92" t="s">
        <v>41</v>
      </c>
      <c r="D68" s="92" t="s">
        <v>42</v>
      </c>
      <c r="E68" s="90" t="s">
        <v>18</v>
      </c>
      <c r="F68" s="92" t="s">
        <v>54</v>
      </c>
      <c r="G68" s="92" t="s">
        <v>19</v>
      </c>
      <c r="H68" s="90" t="s">
        <v>259</v>
      </c>
      <c r="I68" s="90" t="s">
        <v>18</v>
      </c>
      <c r="J68" s="93" t="s">
        <v>18</v>
      </c>
      <c r="K68" s="93" t="s">
        <v>60</v>
      </c>
      <c r="L68" s="94">
        <v>505</v>
      </c>
      <c r="M68" s="90" t="s">
        <v>21</v>
      </c>
      <c r="N68" s="93" t="s">
        <v>22</v>
      </c>
      <c r="O68" s="93" t="s">
        <v>260</v>
      </c>
      <c r="P68" s="95">
        <v>42500</v>
      </c>
      <c r="Q68" s="90" t="s">
        <v>23</v>
      </c>
    </row>
    <row r="69" spans="1:17" x14ac:dyDescent="0.25">
      <c r="A69" s="90" t="s">
        <v>244</v>
      </c>
      <c r="B69" s="91" t="s">
        <v>17</v>
      </c>
      <c r="C69" s="92" t="s">
        <v>41</v>
      </c>
      <c r="D69" s="92" t="s">
        <v>95</v>
      </c>
      <c r="E69" s="90" t="s">
        <v>18</v>
      </c>
      <c r="F69" s="92" t="s">
        <v>54</v>
      </c>
      <c r="G69" s="92" t="s">
        <v>19</v>
      </c>
      <c r="H69" s="90" t="s">
        <v>257</v>
      </c>
      <c r="I69" s="90" t="s">
        <v>18</v>
      </c>
      <c r="J69" s="93" t="s">
        <v>18</v>
      </c>
      <c r="K69" s="93" t="s">
        <v>98</v>
      </c>
      <c r="L69" s="94">
        <v>1178.1500000000001</v>
      </c>
      <c r="M69" s="90" t="s">
        <v>21</v>
      </c>
      <c r="N69" s="93" t="s">
        <v>22</v>
      </c>
      <c r="O69" s="93" t="s">
        <v>258</v>
      </c>
      <c r="P69" s="95">
        <v>42500</v>
      </c>
      <c r="Q69" s="90" t="s">
        <v>23</v>
      </c>
    </row>
    <row r="70" spans="1:17" x14ac:dyDescent="0.25">
      <c r="A70" s="90" t="s">
        <v>244</v>
      </c>
      <c r="B70" s="91" t="s">
        <v>17</v>
      </c>
      <c r="C70" s="92" t="s">
        <v>41</v>
      </c>
      <c r="D70" s="92" t="s">
        <v>56</v>
      </c>
      <c r="E70" s="90" t="s">
        <v>18</v>
      </c>
      <c r="F70" s="92" t="s">
        <v>54</v>
      </c>
      <c r="G70" s="92" t="s">
        <v>24</v>
      </c>
      <c r="H70" s="90" t="s">
        <v>250</v>
      </c>
      <c r="I70" s="90" t="s">
        <v>18</v>
      </c>
      <c r="J70" s="93" t="s">
        <v>18</v>
      </c>
      <c r="K70" s="93" t="s">
        <v>251</v>
      </c>
      <c r="L70" s="94">
        <v>72.150000000000006</v>
      </c>
      <c r="M70" s="90" t="s">
        <v>21</v>
      </c>
      <c r="N70" s="93" t="s">
        <v>22</v>
      </c>
      <c r="O70" s="93" t="s">
        <v>252</v>
      </c>
      <c r="P70" s="95">
        <v>42500</v>
      </c>
      <c r="Q70" s="90" t="s">
        <v>23</v>
      </c>
    </row>
    <row r="71" spans="1:17" x14ac:dyDescent="0.25">
      <c r="A71" s="90" t="s">
        <v>244</v>
      </c>
      <c r="B71" s="91" t="s">
        <v>17</v>
      </c>
      <c r="C71" s="92" t="s">
        <v>41</v>
      </c>
      <c r="D71" s="92" t="s">
        <v>42</v>
      </c>
      <c r="E71" s="90" t="s">
        <v>18</v>
      </c>
      <c r="F71" s="92" t="s">
        <v>54</v>
      </c>
      <c r="G71" s="92" t="s">
        <v>19</v>
      </c>
      <c r="H71" s="90" t="s">
        <v>245</v>
      </c>
      <c r="I71" s="90" t="s">
        <v>18</v>
      </c>
      <c r="J71" s="93" t="s">
        <v>18</v>
      </c>
      <c r="K71" s="93" t="s">
        <v>33</v>
      </c>
      <c r="L71" s="94">
        <v>99.990000000000009</v>
      </c>
      <c r="M71" s="90" t="s">
        <v>21</v>
      </c>
      <c r="N71" s="93" t="s">
        <v>22</v>
      </c>
      <c r="O71" s="93" t="s">
        <v>246</v>
      </c>
      <c r="P71" s="95">
        <v>42500</v>
      </c>
      <c r="Q71" s="90" t="s">
        <v>23</v>
      </c>
    </row>
    <row r="72" spans="1:17" x14ac:dyDescent="0.25">
      <c r="A72" s="90" t="s">
        <v>222</v>
      </c>
      <c r="B72" s="91" t="s">
        <v>17</v>
      </c>
      <c r="C72" s="92" t="s">
        <v>41</v>
      </c>
      <c r="D72" s="92" t="s">
        <v>56</v>
      </c>
      <c r="E72" s="90" t="s">
        <v>18</v>
      </c>
      <c r="F72" s="92" t="s">
        <v>54</v>
      </c>
      <c r="G72" s="92" t="s">
        <v>19</v>
      </c>
      <c r="H72" s="90" t="s">
        <v>354</v>
      </c>
      <c r="I72" s="90" t="s">
        <v>18</v>
      </c>
      <c r="J72" s="93" t="s">
        <v>18</v>
      </c>
      <c r="K72" s="93" t="s">
        <v>20</v>
      </c>
      <c r="L72" s="94">
        <v>21.490000000000002</v>
      </c>
      <c r="M72" s="90" t="s">
        <v>21</v>
      </c>
      <c r="N72" s="93" t="s">
        <v>22</v>
      </c>
      <c r="O72" s="93" t="s">
        <v>355</v>
      </c>
      <c r="P72" s="95">
        <v>42536</v>
      </c>
      <c r="Q72" s="90" t="s">
        <v>23</v>
      </c>
    </row>
    <row r="73" spans="1:17" x14ac:dyDescent="0.25">
      <c r="A73" s="90" t="s">
        <v>222</v>
      </c>
      <c r="B73" s="91" t="s">
        <v>17</v>
      </c>
      <c r="C73" s="92" t="s">
        <v>41</v>
      </c>
      <c r="D73" s="92" t="s">
        <v>57</v>
      </c>
      <c r="E73" s="90" t="s">
        <v>18</v>
      </c>
      <c r="F73" s="92" t="s">
        <v>54</v>
      </c>
      <c r="G73" s="92" t="s">
        <v>19</v>
      </c>
      <c r="H73" s="90" t="s">
        <v>253</v>
      </c>
      <c r="I73" s="90" t="s">
        <v>18</v>
      </c>
      <c r="J73" s="93" t="s">
        <v>18</v>
      </c>
      <c r="K73" s="93" t="s">
        <v>20</v>
      </c>
      <c r="L73" s="94">
        <v>-8.39</v>
      </c>
      <c r="M73" s="90" t="s">
        <v>21</v>
      </c>
      <c r="N73" s="93" t="s">
        <v>22</v>
      </c>
      <c r="O73" s="93" t="s">
        <v>361</v>
      </c>
      <c r="P73" s="95">
        <v>42536</v>
      </c>
      <c r="Q73" s="90" t="s">
        <v>23</v>
      </c>
    </row>
    <row r="74" spans="1:17" x14ac:dyDescent="0.25">
      <c r="A74" s="90" t="s">
        <v>222</v>
      </c>
      <c r="B74" s="91" t="s">
        <v>17</v>
      </c>
      <c r="C74" s="92" t="s">
        <v>41</v>
      </c>
      <c r="D74" s="92" t="s">
        <v>42</v>
      </c>
      <c r="E74" s="90" t="s">
        <v>18</v>
      </c>
      <c r="F74" s="92" t="s">
        <v>54</v>
      </c>
      <c r="G74" s="92" t="s">
        <v>19</v>
      </c>
      <c r="H74" s="90" t="s">
        <v>225</v>
      </c>
      <c r="I74" s="90" t="s">
        <v>18</v>
      </c>
      <c r="J74" s="93" t="s">
        <v>18</v>
      </c>
      <c r="K74" s="93" t="s">
        <v>60</v>
      </c>
      <c r="L74" s="94">
        <v>60</v>
      </c>
      <c r="M74" s="90" t="s">
        <v>21</v>
      </c>
      <c r="N74" s="93" t="s">
        <v>22</v>
      </c>
      <c r="O74" s="93" t="s">
        <v>226</v>
      </c>
      <c r="P74" s="95">
        <v>42536</v>
      </c>
      <c r="Q74" s="90" t="s">
        <v>23</v>
      </c>
    </row>
    <row r="75" spans="1:17" x14ac:dyDescent="0.25">
      <c r="A75" s="90" t="s">
        <v>222</v>
      </c>
      <c r="B75" s="91" t="s">
        <v>17</v>
      </c>
      <c r="C75" s="92" t="s">
        <v>41</v>
      </c>
      <c r="D75" s="92" t="s">
        <v>42</v>
      </c>
      <c r="E75" s="90" t="s">
        <v>18</v>
      </c>
      <c r="F75" s="92" t="s">
        <v>54</v>
      </c>
      <c r="G75" s="92" t="s">
        <v>19</v>
      </c>
      <c r="H75" s="90" t="s">
        <v>227</v>
      </c>
      <c r="I75" s="90" t="s">
        <v>18</v>
      </c>
      <c r="J75" s="93" t="s">
        <v>18</v>
      </c>
      <c r="K75" s="93" t="s">
        <v>60</v>
      </c>
      <c r="L75" s="94">
        <v>60</v>
      </c>
      <c r="M75" s="90" t="s">
        <v>21</v>
      </c>
      <c r="N75" s="93" t="s">
        <v>22</v>
      </c>
      <c r="O75" s="93" t="s">
        <v>228</v>
      </c>
      <c r="P75" s="95">
        <v>42536</v>
      </c>
      <c r="Q75" s="90" t="s">
        <v>23</v>
      </c>
    </row>
    <row r="76" spans="1:17" x14ac:dyDescent="0.25">
      <c r="A76" s="90" t="s">
        <v>222</v>
      </c>
      <c r="B76" s="91" t="s">
        <v>17</v>
      </c>
      <c r="C76" s="92" t="s">
        <v>41</v>
      </c>
      <c r="D76" s="92" t="s">
        <v>42</v>
      </c>
      <c r="E76" s="90" t="s">
        <v>18</v>
      </c>
      <c r="F76" s="92" t="s">
        <v>54</v>
      </c>
      <c r="G76" s="92" t="s">
        <v>19</v>
      </c>
      <c r="H76" s="90" t="s">
        <v>229</v>
      </c>
      <c r="I76" s="90" t="s">
        <v>18</v>
      </c>
      <c r="J76" s="93" t="s">
        <v>18</v>
      </c>
      <c r="K76" s="93" t="s">
        <v>60</v>
      </c>
      <c r="L76" s="94">
        <v>60</v>
      </c>
      <c r="M76" s="90" t="s">
        <v>21</v>
      </c>
      <c r="N76" s="93" t="s">
        <v>22</v>
      </c>
      <c r="O76" s="93" t="s">
        <v>230</v>
      </c>
      <c r="P76" s="95">
        <v>42536</v>
      </c>
      <c r="Q76" s="90" t="s">
        <v>23</v>
      </c>
    </row>
    <row r="77" spans="1:17" x14ac:dyDescent="0.25">
      <c r="A77" s="90" t="s">
        <v>222</v>
      </c>
      <c r="B77" s="91" t="s">
        <v>17</v>
      </c>
      <c r="C77" s="92" t="s">
        <v>41</v>
      </c>
      <c r="D77" s="92" t="s">
        <v>42</v>
      </c>
      <c r="E77" s="90" t="s">
        <v>18</v>
      </c>
      <c r="F77" s="92" t="s">
        <v>54</v>
      </c>
      <c r="G77" s="92" t="s">
        <v>19</v>
      </c>
      <c r="H77" s="90" t="s">
        <v>350</v>
      </c>
      <c r="I77" s="90" t="s">
        <v>18</v>
      </c>
      <c r="J77" s="93" t="s">
        <v>18</v>
      </c>
      <c r="K77" s="93" t="s">
        <v>60</v>
      </c>
      <c r="L77" s="94">
        <v>50</v>
      </c>
      <c r="M77" s="90" t="s">
        <v>21</v>
      </c>
      <c r="N77" s="93" t="s">
        <v>22</v>
      </c>
      <c r="O77" s="93" t="s">
        <v>351</v>
      </c>
      <c r="P77" s="95">
        <v>42536</v>
      </c>
      <c r="Q77" s="90" t="s">
        <v>23</v>
      </c>
    </row>
    <row r="78" spans="1:17" x14ac:dyDescent="0.25">
      <c r="A78" s="90" t="s">
        <v>222</v>
      </c>
      <c r="B78" s="91" t="s">
        <v>17</v>
      </c>
      <c r="C78" s="92" t="s">
        <v>41</v>
      </c>
      <c r="D78" s="92" t="s">
        <v>42</v>
      </c>
      <c r="E78" s="90" t="s">
        <v>18</v>
      </c>
      <c r="F78" s="92" t="s">
        <v>54</v>
      </c>
      <c r="G78" s="92" t="s">
        <v>19</v>
      </c>
      <c r="H78" s="90" t="s">
        <v>352</v>
      </c>
      <c r="I78" s="90" t="s">
        <v>18</v>
      </c>
      <c r="J78" s="93" t="s">
        <v>18</v>
      </c>
      <c r="K78" s="93" t="s">
        <v>60</v>
      </c>
      <c r="L78" s="94">
        <v>60</v>
      </c>
      <c r="M78" s="90" t="s">
        <v>21</v>
      </c>
      <c r="N78" s="93" t="s">
        <v>22</v>
      </c>
      <c r="O78" s="93" t="s">
        <v>353</v>
      </c>
      <c r="P78" s="95">
        <v>42536</v>
      </c>
      <c r="Q78" s="90" t="s">
        <v>23</v>
      </c>
    </row>
    <row r="79" spans="1:17" x14ac:dyDescent="0.25">
      <c r="A79" s="90" t="s">
        <v>222</v>
      </c>
      <c r="B79" s="91" t="s">
        <v>17</v>
      </c>
      <c r="C79" s="92" t="s">
        <v>41</v>
      </c>
      <c r="D79" s="92" t="s">
        <v>42</v>
      </c>
      <c r="E79" s="90" t="s">
        <v>18</v>
      </c>
      <c r="F79" s="92" t="s">
        <v>54</v>
      </c>
      <c r="G79" s="92" t="s">
        <v>19</v>
      </c>
      <c r="H79" s="90" t="s">
        <v>352</v>
      </c>
      <c r="I79" s="90" t="s">
        <v>18</v>
      </c>
      <c r="J79" s="93" t="s">
        <v>18</v>
      </c>
      <c r="K79" s="93" t="s">
        <v>60</v>
      </c>
      <c r="L79" s="94">
        <v>60</v>
      </c>
      <c r="M79" s="90" t="s">
        <v>21</v>
      </c>
      <c r="N79" s="93" t="s">
        <v>22</v>
      </c>
      <c r="O79" s="93" t="s">
        <v>358</v>
      </c>
      <c r="P79" s="95">
        <v>42536</v>
      </c>
      <c r="Q79" s="90" t="s">
        <v>23</v>
      </c>
    </row>
    <row r="80" spans="1:17" x14ac:dyDescent="0.25">
      <c r="A80" s="90" t="s">
        <v>222</v>
      </c>
      <c r="B80" s="91" t="s">
        <v>17</v>
      </c>
      <c r="C80" s="92" t="s">
        <v>41</v>
      </c>
      <c r="D80" s="92" t="s">
        <v>42</v>
      </c>
      <c r="E80" s="90" t="s">
        <v>18</v>
      </c>
      <c r="F80" s="92" t="s">
        <v>54</v>
      </c>
      <c r="G80" s="92" t="s">
        <v>19</v>
      </c>
      <c r="H80" s="90" t="s">
        <v>352</v>
      </c>
      <c r="I80" s="90" t="s">
        <v>18</v>
      </c>
      <c r="J80" s="93" t="s">
        <v>18</v>
      </c>
      <c r="K80" s="93" t="s">
        <v>60</v>
      </c>
      <c r="L80" s="94">
        <v>60</v>
      </c>
      <c r="M80" s="90" t="s">
        <v>21</v>
      </c>
      <c r="N80" s="93" t="s">
        <v>22</v>
      </c>
      <c r="O80" s="93" t="s">
        <v>359</v>
      </c>
      <c r="P80" s="95">
        <v>42536</v>
      </c>
      <c r="Q80" s="90" t="s">
        <v>23</v>
      </c>
    </row>
    <row r="81" spans="1:17" x14ac:dyDescent="0.25">
      <c r="A81" s="90" t="s">
        <v>222</v>
      </c>
      <c r="B81" s="91" t="s">
        <v>17</v>
      </c>
      <c r="C81" s="92" t="s">
        <v>41</v>
      </c>
      <c r="D81" s="92" t="s">
        <v>42</v>
      </c>
      <c r="E81" s="90" t="s">
        <v>18</v>
      </c>
      <c r="F81" s="92" t="s">
        <v>54</v>
      </c>
      <c r="G81" s="92" t="s">
        <v>19</v>
      </c>
      <c r="H81" s="90" t="s">
        <v>225</v>
      </c>
      <c r="I81" s="90" t="s">
        <v>18</v>
      </c>
      <c r="J81" s="93" t="s">
        <v>18</v>
      </c>
      <c r="K81" s="93" t="s">
        <v>60</v>
      </c>
      <c r="L81" s="94">
        <v>-60</v>
      </c>
      <c r="M81" s="90" t="s">
        <v>21</v>
      </c>
      <c r="N81" s="93" t="s">
        <v>22</v>
      </c>
      <c r="O81" s="93" t="s">
        <v>360</v>
      </c>
      <c r="P81" s="95">
        <v>42536</v>
      </c>
      <c r="Q81" s="90" t="s">
        <v>23</v>
      </c>
    </row>
    <row r="82" spans="1:17" x14ac:dyDescent="0.25">
      <c r="A82" s="90" t="s">
        <v>222</v>
      </c>
      <c r="B82" s="91" t="s">
        <v>17</v>
      </c>
      <c r="C82" s="92" t="s">
        <v>41</v>
      </c>
      <c r="D82" s="92" t="s">
        <v>95</v>
      </c>
      <c r="E82" s="90" t="s">
        <v>18</v>
      </c>
      <c r="F82" s="92" t="s">
        <v>54</v>
      </c>
      <c r="G82" s="92" t="s">
        <v>19</v>
      </c>
      <c r="H82" s="90" t="s">
        <v>223</v>
      </c>
      <c r="I82" s="90" t="s">
        <v>18</v>
      </c>
      <c r="J82" s="93" t="s">
        <v>18</v>
      </c>
      <c r="K82" s="93" t="s">
        <v>98</v>
      </c>
      <c r="L82" s="94">
        <v>814.58</v>
      </c>
      <c r="M82" s="90" t="s">
        <v>21</v>
      </c>
      <c r="N82" s="93" t="s">
        <v>22</v>
      </c>
      <c r="O82" s="93" t="s">
        <v>224</v>
      </c>
      <c r="P82" s="95">
        <v>42536</v>
      </c>
      <c r="Q82" s="90" t="s">
        <v>23</v>
      </c>
    </row>
    <row r="83" spans="1:17" x14ac:dyDescent="0.25">
      <c r="A83" s="90" t="s">
        <v>222</v>
      </c>
      <c r="B83" s="91" t="s">
        <v>17</v>
      </c>
      <c r="C83" s="92" t="s">
        <v>41</v>
      </c>
      <c r="D83" s="92" t="s">
        <v>57</v>
      </c>
      <c r="E83" s="90" t="s">
        <v>18</v>
      </c>
      <c r="F83" s="92" t="s">
        <v>54</v>
      </c>
      <c r="G83" s="92" t="s">
        <v>32</v>
      </c>
      <c r="H83" s="90" t="s">
        <v>356</v>
      </c>
      <c r="I83" s="90" t="s">
        <v>18</v>
      </c>
      <c r="J83" s="93" t="s">
        <v>18</v>
      </c>
      <c r="K83" s="93" t="s">
        <v>357</v>
      </c>
      <c r="L83" s="94">
        <v>48.4</v>
      </c>
      <c r="M83" s="90" t="s">
        <v>21</v>
      </c>
      <c r="N83" s="93" t="s">
        <v>22</v>
      </c>
      <c r="O83" s="93" t="s">
        <v>256</v>
      </c>
      <c r="P83" s="95">
        <v>42536</v>
      </c>
      <c r="Q83" s="90" t="s">
        <v>23</v>
      </c>
    </row>
    <row r="84" spans="1:17" x14ac:dyDescent="0.25">
      <c r="A84" s="90" t="s">
        <v>802</v>
      </c>
      <c r="B84" s="91" t="s">
        <v>17</v>
      </c>
      <c r="C84" s="92" t="s">
        <v>41</v>
      </c>
      <c r="D84" s="92" t="s">
        <v>42</v>
      </c>
      <c r="E84" s="90" t="s">
        <v>18</v>
      </c>
      <c r="F84" s="92" t="s">
        <v>54</v>
      </c>
      <c r="G84" s="92" t="s">
        <v>19</v>
      </c>
      <c r="H84" s="90" t="s">
        <v>805</v>
      </c>
      <c r="I84" s="90" t="s">
        <v>18</v>
      </c>
      <c r="J84" s="93" t="s">
        <v>18</v>
      </c>
      <c r="K84" s="93" t="s">
        <v>20</v>
      </c>
      <c r="L84" s="94">
        <v>78.42</v>
      </c>
      <c r="M84" s="90" t="s">
        <v>21</v>
      </c>
      <c r="N84" s="93" t="s">
        <v>22</v>
      </c>
      <c r="O84" s="93" t="s">
        <v>806</v>
      </c>
      <c r="P84" s="95">
        <v>42562</v>
      </c>
      <c r="Q84" s="90" t="s">
        <v>23</v>
      </c>
    </row>
    <row r="85" spans="1:17" x14ac:dyDescent="0.25">
      <c r="A85" s="90" t="s">
        <v>802</v>
      </c>
      <c r="B85" s="91" t="s">
        <v>17</v>
      </c>
      <c r="C85" s="92" t="s">
        <v>41</v>
      </c>
      <c r="D85" s="92" t="s">
        <v>42</v>
      </c>
      <c r="E85" s="90" t="s">
        <v>18</v>
      </c>
      <c r="F85" s="92" t="s">
        <v>54</v>
      </c>
      <c r="G85" s="92" t="s">
        <v>19</v>
      </c>
      <c r="H85" s="90" t="s">
        <v>811</v>
      </c>
      <c r="I85" s="90" t="s">
        <v>18</v>
      </c>
      <c r="J85" s="93" t="s">
        <v>18</v>
      </c>
      <c r="K85" s="93" t="s">
        <v>20</v>
      </c>
      <c r="L85" s="94">
        <v>7.5600000000000005</v>
      </c>
      <c r="M85" s="90" t="s">
        <v>21</v>
      </c>
      <c r="N85" s="93" t="s">
        <v>22</v>
      </c>
      <c r="O85" s="93" t="s">
        <v>812</v>
      </c>
      <c r="P85" s="95">
        <v>42562</v>
      </c>
      <c r="Q85" s="90" t="s">
        <v>23</v>
      </c>
    </row>
    <row r="86" spans="1:17" x14ac:dyDescent="0.25">
      <c r="A86" s="90" t="s">
        <v>802</v>
      </c>
      <c r="B86" s="91" t="s">
        <v>17</v>
      </c>
      <c r="C86" s="92" t="s">
        <v>41</v>
      </c>
      <c r="D86" s="92" t="s">
        <v>42</v>
      </c>
      <c r="E86" s="90" t="s">
        <v>18</v>
      </c>
      <c r="F86" s="92" t="s">
        <v>54</v>
      </c>
      <c r="G86" s="92" t="s">
        <v>32</v>
      </c>
      <c r="H86" s="90" t="s">
        <v>818</v>
      </c>
      <c r="I86" s="90" t="s">
        <v>18</v>
      </c>
      <c r="J86" s="93" t="s">
        <v>18</v>
      </c>
      <c r="K86" s="93" t="s">
        <v>262</v>
      </c>
      <c r="L86" s="94">
        <v>404.97</v>
      </c>
      <c r="M86" s="90" t="s">
        <v>21</v>
      </c>
      <c r="N86" s="93" t="s">
        <v>22</v>
      </c>
      <c r="O86" s="93" t="s">
        <v>819</v>
      </c>
      <c r="P86" s="95">
        <v>42562</v>
      </c>
      <c r="Q86" s="90" t="s">
        <v>23</v>
      </c>
    </row>
    <row r="87" spans="1:17" x14ac:dyDescent="0.25">
      <c r="A87" s="90" t="s">
        <v>802</v>
      </c>
      <c r="B87" s="91" t="s">
        <v>17</v>
      </c>
      <c r="C87" s="92" t="s">
        <v>41</v>
      </c>
      <c r="D87" s="92" t="s">
        <v>42</v>
      </c>
      <c r="E87" s="90" t="s">
        <v>18</v>
      </c>
      <c r="F87" s="92" t="s">
        <v>54</v>
      </c>
      <c r="G87" s="92" t="s">
        <v>19</v>
      </c>
      <c r="H87" s="90" t="s">
        <v>807</v>
      </c>
      <c r="I87" s="90" t="s">
        <v>18</v>
      </c>
      <c r="J87" s="93" t="s">
        <v>18</v>
      </c>
      <c r="K87" s="93" t="s">
        <v>60</v>
      </c>
      <c r="L87" s="94">
        <v>95</v>
      </c>
      <c r="M87" s="90" t="s">
        <v>21</v>
      </c>
      <c r="N87" s="93" t="s">
        <v>22</v>
      </c>
      <c r="O87" s="93" t="s">
        <v>808</v>
      </c>
      <c r="P87" s="95">
        <v>42562</v>
      </c>
      <c r="Q87" s="90" t="s">
        <v>23</v>
      </c>
    </row>
    <row r="88" spans="1:17" x14ac:dyDescent="0.25">
      <c r="A88" s="90" t="s">
        <v>802</v>
      </c>
      <c r="B88" s="91" t="s">
        <v>17</v>
      </c>
      <c r="C88" s="92" t="s">
        <v>41</v>
      </c>
      <c r="D88" s="92" t="s">
        <v>42</v>
      </c>
      <c r="E88" s="90" t="s">
        <v>18</v>
      </c>
      <c r="F88" s="92" t="s">
        <v>54</v>
      </c>
      <c r="G88" s="92" t="s">
        <v>19</v>
      </c>
      <c r="H88" s="90" t="s">
        <v>815</v>
      </c>
      <c r="I88" s="90" t="s">
        <v>18</v>
      </c>
      <c r="J88" s="93" t="s">
        <v>18</v>
      </c>
      <c r="K88" s="93" t="s">
        <v>60</v>
      </c>
      <c r="L88" s="94">
        <v>65</v>
      </c>
      <c r="M88" s="90" t="s">
        <v>21</v>
      </c>
      <c r="N88" s="93" t="s">
        <v>22</v>
      </c>
      <c r="O88" s="93" t="s">
        <v>816</v>
      </c>
      <c r="P88" s="95">
        <v>42562</v>
      </c>
      <c r="Q88" s="90" t="s">
        <v>23</v>
      </c>
    </row>
    <row r="89" spans="1:17" x14ac:dyDescent="0.25">
      <c r="A89" s="90" t="s">
        <v>802</v>
      </c>
      <c r="B89" s="91" t="s">
        <v>17</v>
      </c>
      <c r="C89" s="92" t="s">
        <v>41</v>
      </c>
      <c r="D89" s="92" t="s">
        <v>42</v>
      </c>
      <c r="E89" s="90" t="s">
        <v>18</v>
      </c>
      <c r="F89" s="92" t="s">
        <v>54</v>
      </c>
      <c r="G89" s="92" t="s">
        <v>19</v>
      </c>
      <c r="H89" s="90" t="s">
        <v>229</v>
      </c>
      <c r="I89" s="90" t="s">
        <v>18</v>
      </c>
      <c r="J89" s="93" t="s">
        <v>18</v>
      </c>
      <c r="K89" s="93" t="s">
        <v>60</v>
      </c>
      <c r="L89" s="94">
        <v>-60</v>
      </c>
      <c r="M89" s="90" t="s">
        <v>21</v>
      </c>
      <c r="N89" s="93" t="s">
        <v>22</v>
      </c>
      <c r="O89" s="93" t="s">
        <v>817</v>
      </c>
      <c r="P89" s="95">
        <v>42562</v>
      </c>
      <c r="Q89" s="90" t="s">
        <v>23</v>
      </c>
    </row>
    <row r="90" spans="1:17" x14ac:dyDescent="0.25">
      <c r="A90" s="90" t="s">
        <v>802</v>
      </c>
      <c r="B90" s="91" t="s">
        <v>17</v>
      </c>
      <c r="C90" s="92" t="s">
        <v>41</v>
      </c>
      <c r="D90" s="92" t="s">
        <v>42</v>
      </c>
      <c r="E90" s="90" t="s">
        <v>18</v>
      </c>
      <c r="F90" s="92" t="s">
        <v>54</v>
      </c>
      <c r="G90" s="92" t="s">
        <v>19</v>
      </c>
      <c r="H90" s="90" t="s">
        <v>820</v>
      </c>
      <c r="I90" s="90" t="s">
        <v>18</v>
      </c>
      <c r="J90" s="93" t="s">
        <v>18</v>
      </c>
      <c r="K90" s="93" t="s">
        <v>60</v>
      </c>
      <c r="L90" s="94">
        <v>400</v>
      </c>
      <c r="M90" s="90" t="s">
        <v>21</v>
      </c>
      <c r="N90" s="93" t="s">
        <v>22</v>
      </c>
      <c r="O90" s="93" t="s">
        <v>821</v>
      </c>
      <c r="P90" s="95">
        <v>42562</v>
      </c>
      <c r="Q90" s="90" t="s">
        <v>23</v>
      </c>
    </row>
    <row r="91" spans="1:17" x14ac:dyDescent="0.25">
      <c r="A91" s="90" t="s">
        <v>802</v>
      </c>
      <c r="B91" s="91" t="s">
        <v>17</v>
      </c>
      <c r="C91" s="92" t="s">
        <v>41</v>
      </c>
      <c r="D91" s="92" t="s">
        <v>809</v>
      </c>
      <c r="E91" s="90" t="s">
        <v>18</v>
      </c>
      <c r="F91" s="92" t="s">
        <v>54</v>
      </c>
      <c r="G91" s="92" t="s">
        <v>19</v>
      </c>
      <c r="H91" s="90" t="s">
        <v>18</v>
      </c>
      <c r="I91" s="90" t="s">
        <v>18</v>
      </c>
      <c r="J91" s="93" t="s">
        <v>18</v>
      </c>
      <c r="K91" s="93" t="s">
        <v>37</v>
      </c>
      <c r="L91" s="94">
        <v>100</v>
      </c>
      <c r="M91" s="90" t="s">
        <v>21</v>
      </c>
      <c r="N91" s="93" t="s">
        <v>22</v>
      </c>
      <c r="O91" s="93" t="s">
        <v>810</v>
      </c>
      <c r="P91" s="95">
        <v>42562</v>
      </c>
      <c r="Q91" s="90" t="s">
        <v>23</v>
      </c>
    </row>
    <row r="92" spans="1:17" x14ac:dyDescent="0.25">
      <c r="A92" s="90" t="s">
        <v>802</v>
      </c>
      <c r="B92" s="91" t="s">
        <v>17</v>
      </c>
      <c r="C92" s="92" t="s">
        <v>41</v>
      </c>
      <c r="D92" s="92" t="s">
        <v>57</v>
      </c>
      <c r="E92" s="90" t="s">
        <v>18</v>
      </c>
      <c r="F92" s="92" t="s">
        <v>54</v>
      </c>
      <c r="G92" s="92" t="s">
        <v>19</v>
      </c>
      <c r="H92" s="90" t="s">
        <v>824</v>
      </c>
      <c r="I92" s="90" t="s">
        <v>18</v>
      </c>
      <c r="J92" s="93" t="s">
        <v>18</v>
      </c>
      <c r="K92" s="93" t="s">
        <v>825</v>
      </c>
      <c r="L92" s="94">
        <v>183.75</v>
      </c>
      <c r="M92" s="90" t="s">
        <v>21</v>
      </c>
      <c r="N92" s="93" t="s">
        <v>22</v>
      </c>
      <c r="O92" s="93" t="s">
        <v>826</v>
      </c>
      <c r="P92" s="95">
        <v>42562</v>
      </c>
      <c r="Q92" s="90" t="s">
        <v>23</v>
      </c>
    </row>
    <row r="93" spans="1:17" x14ac:dyDescent="0.25">
      <c r="A93" s="90" t="s">
        <v>802</v>
      </c>
      <c r="B93" s="91" t="s">
        <v>17</v>
      </c>
      <c r="C93" s="92" t="s">
        <v>41</v>
      </c>
      <c r="D93" s="92" t="s">
        <v>57</v>
      </c>
      <c r="E93" s="90" t="s">
        <v>18</v>
      </c>
      <c r="F93" s="92" t="s">
        <v>54</v>
      </c>
      <c r="G93" s="92" t="s">
        <v>19</v>
      </c>
      <c r="H93" s="90" t="s">
        <v>813</v>
      </c>
      <c r="I93" s="90" t="s">
        <v>18</v>
      </c>
      <c r="J93" s="93" t="s">
        <v>18</v>
      </c>
      <c r="K93" s="93" t="s">
        <v>183</v>
      </c>
      <c r="L93" s="94">
        <v>45</v>
      </c>
      <c r="M93" s="90" t="s">
        <v>21</v>
      </c>
      <c r="N93" s="93" t="s">
        <v>22</v>
      </c>
      <c r="O93" s="93" t="s">
        <v>814</v>
      </c>
      <c r="P93" s="95">
        <v>42562</v>
      </c>
      <c r="Q93" s="90" t="s">
        <v>23</v>
      </c>
    </row>
    <row r="94" spans="1:17" x14ac:dyDescent="0.25">
      <c r="A94" s="90" t="s">
        <v>802</v>
      </c>
      <c r="B94" s="91" t="s">
        <v>17</v>
      </c>
      <c r="C94" s="92" t="s">
        <v>41</v>
      </c>
      <c r="D94" s="92" t="s">
        <v>42</v>
      </c>
      <c r="E94" s="90" t="s">
        <v>18</v>
      </c>
      <c r="F94" s="92" t="s">
        <v>54</v>
      </c>
      <c r="G94" s="92" t="s">
        <v>32</v>
      </c>
      <c r="H94" s="90" t="s">
        <v>822</v>
      </c>
      <c r="I94" s="90" t="s">
        <v>18</v>
      </c>
      <c r="J94" s="93" t="s">
        <v>18</v>
      </c>
      <c r="K94" s="93" t="s">
        <v>39</v>
      </c>
      <c r="L94" s="94">
        <v>234</v>
      </c>
      <c r="M94" s="90" t="s">
        <v>21</v>
      </c>
      <c r="N94" s="93" t="s">
        <v>22</v>
      </c>
      <c r="O94" s="93" t="s">
        <v>823</v>
      </c>
      <c r="P94" s="95">
        <v>42562</v>
      </c>
      <c r="Q94" s="90" t="s">
        <v>23</v>
      </c>
    </row>
    <row r="95" spans="1:17" x14ac:dyDescent="0.25">
      <c r="A95" s="90" t="s">
        <v>802</v>
      </c>
      <c r="B95" s="91" t="s">
        <v>17</v>
      </c>
      <c r="C95" s="92" t="s">
        <v>41</v>
      </c>
      <c r="D95" s="92" t="s">
        <v>42</v>
      </c>
      <c r="E95" s="90" t="s">
        <v>18</v>
      </c>
      <c r="F95" s="92" t="s">
        <v>54</v>
      </c>
      <c r="G95" s="92" t="s">
        <v>19</v>
      </c>
      <c r="H95" s="90" t="s">
        <v>803</v>
      </c>
      <c r="I95" s="90" t="s">
        <v>18</v>
      </c>
      <c r="J95" s="93" t="s">
        <v>18</v>
      </c>
      <c r="K95" s="93" t="s">
        <v>33</v>
      </c>
      <c r="L95" s="94">
        <v>139.19</v>
      </c>
      <c r="M95" s="90" t="s">
        <v>21</v>
      </c>
      <c r="N95" s="93" t="s">
        <v>22</v>
      </c>
      <c r="O95" s="93" t="s">
        <v>804</v>
      </c>
      <c r="P95" s="95">
        <v>42562</v>
      </c>
      <c r="Q95" s="90" t="s">
        <v>23</v>
      </c>
    </row>
    <row r="96" spans="1:17" x14ac:dyDescent="0.25">
      <c r="A96" s="90" t="s">
        <v>81</v>
      </c>
      <c r="B96" s="91" t="s">
        <v>17</v>
      </c>
      <c r="C96" s="92" t="s">
        <v>41</v>
      </c>
      <c r="D96" s="92" t="s">
        <v>57</v>
      </c>
      <c r="E96" s="90" t="s">
        <v>18</v>
      </c>
      <c r="F96" s="92" t="s">
        <v>54</v>
      </c>
      <c r="G96" s="92" t="s">
        <v>19</v>
      </c>
      <c r="H96" s="90" t="s">
        <v>87</v>
      </c>
      <c r="I96" s="90" t="s">
        <v>18</v>
      </c>
      <c r="J96" s="93" t="s">
        <v>18</v>
      </c>
      <c r="K96" s="93" t="s">
        <v>20</v>
      </c>
      <c r="L96" s="94">
        <v>54.04</v>
      </c>
      <c r="M96" s="90" t="s">
        <v>21</v>
      </c>
      <c r="N96" s="93" t="s">
        <v>22</v>
      </c>
      <c r="O96" s="93" t="s">
        <v>88</v>
      </c>
      <c r="P96" s="95">
        <v>42227</v>
      </c>
      <c r="Q96" s="90" t="s">
        <v>23</v>
      </c>
    </row>
    <row r="97" spans="1:17" x14ac:dyDescent="0.25">
      <c r="A97" s="90" t="s">
        <v>81</v>
      </c>
      <c r="B97" s="91" t="s">
        <v>17</v>
      </c>
      <c r="C97" s="92" t="s">
        <v>41</v>
      </c>
      <c r="D97" s="92" t="s">
        <v>42</v>
      </c>
      <c r="E97" s="90" t="s">
        <v>18</v>
      </c>
      <c r="F97" s="92" t="s">
        <v>54</v>
      </c>
      <c r="G97" s="92" t="s">
        <v>19</v>
      </c>
      <c r="H97" s="90" t="s">
        <v>102</v>
      </c>
      <c r="I97" s="90" t="s">
        <v>18</v>
      </c>
      <c r="J97" s="93" t="s">
        <v>18</v>
      </c>
      <c r="K97" s="93" t="s">
        <v>20</v>
      </c>
      <c r="L97" s="94">
        <v>18.16</v>
      </c>
      <c r="M97" s="90" t="s">
        <v>21</v>
      </c>
      <c r="N97" s="93" t="s">
        <v>22</v>
      </c>
      <c r="O97" s="93" t="s">
        <v>38</v>
      </c>
      <c r="P97" s="95">
        <v>42227</v>
      </c>
      <c r="Q97" s="90" t="s">
        <v>23</v>
      </c>
    </row>
    <row r="98" spans="1:17" x14ac:dyDescent="0.25">
      <c r="A98" s="90" t="s">
        <v>81</v>
      </c>
      <c r="B98" s="91" t="s">
        <v>17</v>
      </c>
      <c r="C98" s="92" t="s">
        <v>41</v>
      </c>
      <c r="D98" s="92" t="s">
        <v>42</v>
      </c>
      <c r="E98" s="90" t="s">
        <v>18</v>
      </c>
      <c r="F98" s="92" t="s">
        <v>54</v>
      </c>
      <c r="G98" s="92" t="s">
        <v>19</v>
      </c>
      <c r="H98" s="90" t="s">
        <v>82</v>
      </c>
      <c r="I98" s="90" t="s">
        <v>18</v>
      </c>
      <c r="J98" s="93" t="s">
        <v>18</v>
      </c>
      <c r="K98" s="93" t="s">
        <v>60</v>
      </c>
      <c r="L98" s="94">
        <v>30</v>
      </c>
      <c r="M98" s="90" t="s">
        <v>21</v>
      </c>
      <c r="N98" s="93" t="s">
        <v>22</v>
      </c>
      <c r="O98" s="93" t="s">
        <v>83</v>
      </c>
      <c r="P98" s="95">
        <v>42227</v>
      </c>
      <c r="Q98" s="90" t="s">
        <v>23</v>
      </c>
    </row>
    <row r="99" spans="1:17" x14ac:dyDescent="0.25">
      <c r="A99" s="90" t="s">
        <v>81</v>
      </c>
      <c r="B99" s="91" t="s">
        <v>17</v>
      </c>
      <c r="C99" s="92" t="s">
        <v>41</v>
      </c>
      <c r="D99" s="92" t="s">
        <v>42</v>
      </c>
      <c r="E99" s="90" t="s">
        <v>18</v>
      </c>
      <c r="F99" s="92" t="s">
        <v>54</v>
      </c>
      <c r="G99" s="92" t="s">
        <v>19</v>
      </c>
      <c r="H99" s="90" t="s">
        <v>89</v>
      </c>
      <c r="I99" s="90" t="s">
        <v>18</v>
      </c>
      <c r="J99" s="93" t="s">
        <v>18</v>
      </c>
      <c r="K99" s="93" t="s">
        <v>60</v>
      </c>
      <c r="L99" s="94">
        <v>90</v>
      </c>
      <c r="M99" s="90" t="s">
        <v>21</v>
      </c>
      <c r="N99" s="93" t="s">
        <v>22</v>
      </c>
      <c r="O99" s="93" t="s">
        <v>90</v>
      </c>
      <c r="P99" s="95">
        <v>42227</v>
      </c>
      <c r="Q99" s="90" t="s">
        <v>23</v>
      </c>
    </row>
    <row r="100" spans="1:17" x14ac:dyDescent="0.25">
      <c r="A100" s="90" t="s">
        <v>81</v>
      </c>
      <c r="B100" s="91" t="s">
        <v>17</v>
      </c>
      <c r="C100" s="92" t="s">
        <v>41</v>
      </c>
      <c r="D100" s="92" t="s">
        <v>95</v>
      </c>
      <c r="E100" s="90" t="s">
        <v>18</v>
      </c>
      <c r="F100" s="92" t="s">
        <v>54</v>
      </c>
      <c r="G100" s="92" t="s">
        <v>19</v>
      </c>
      <c r="H100" s="90" t="s">
        <v>96</v>
      </c>
      <c r="I100" s="90" t="s">
        <v>18</v>
      </c>
      <c r="J100" s="93" t="s">
        <v>18</v>
      </c>
      <c r="K100" s="93" t="s">
        <v>60</v>
      </c>
      <c r="L100" s="94">
        <v>400</v>
      </c>
      <c r="M100" s="90" t="s">
        <v>21</v>
      </c>
      <c r="N100" s="93" t="s">
        <v>22</v>
      </c>
      <c r="O100" s="93" t="s">
        <v>76</v>
      </c>
      <c r="P100" s="95">
        <v>42227</v>
      </c>
      <c r="Q100" s="90" t="s">
        <v>23</v>
      </c>
    </row>
    <row r="101" spans="1:17" x14ac:dyDescent="0.25">
      <c r="A101" s="90" t="s">
        <v>81</v>
      </c>
      <c r="B101" s="91" t="s">
        <v>17</v>
      </c>
      <c r="C101" s="92" t="s">
        <v>41</v>
      </c>
      <c r="D101" s="92" t="s">
        <v>42</v>
      </c>
      <c r="E101" s="90" t="s">
        <v>18</v>
      </c>
      <c r="F101" s="92" t="s">
        <v>54</v>
      </c>
      <c r="G101" s="92" t="s">
        <v>19</v>
      </c>
      <c r="H101" s="90" t="s">
        <v>97</v>
      </c>
      <c r="I101" s="90" t="s">
        <v>18</v>
      </c>
      <c r="J101" s="93" t="s">
        <v>18</v>
      </c>
      <c r="K101" s="93" t="s">
        <v>98</v>
      </c>
      <c r="L101" s="94">
        <v>451.36</v>
      </c>
      <c r="M101" s="90" t="s">
        <v>21</v>
      </c>
      <c r="N101" s="93" t="s">
        <v>22</v>
      </c>
      <c r="O101" s="93" t="s">
        <v>99</v>
      </c>
      <c r="P101" s="95">
        <v>42227</v>
      </c>
      <c r="Q101" s="90" t="s">
        <v>23</v>
      </c>
    </row>
    <row r="102" spans="1:17" x14ac:dyDescent="0.25">
      <c r="A102" s="90" t="s">
        <v>81</v>
      </c>
      <c r="B102" s="91" t="s">
        <v>17</v>
      </c>
      <c r="C102" s="92" t="s">
        <v>41</v>
      </c>
      <c r="D102" s="92" t="s">
        <v>42</v>
      </c>
      <c r="E102" s="90" t="s">
        <v>18</v>
      </c>
      <c r="F102" s="92" t="s">
        <v>54</v>
      </c>
      <c r="G102" s="92" t="s">
        <v>19</v>
      </c>
      <c r="H102" s="90" t="s">
        <v>84</v>
      </c>
      <c r="I102" s="90" t="s">
        <v>18</v>
      </c>
      <c r="J102" s="93" t="s">
        <v>18</v>
      </c>
      <c r="K102" s="93" t="s">
        <v>85</v>
      </c>
      <c r="L102" s="94">
        <v>39.950000000000003</v>
      </c>
      <c r="M102" s="90" t="s">
        <v>21</v>
      </c>
      <c r="N102" s="93" t="s">
        <v>22</v>
      </c>
      <c r="O102" s="93" t="s">
        <v>86</v>
      </c>
      <c r="P102" s="95">
        <v>42227</v>
      </c>
      <c r="Q102" s="90" t="s">
        <v>23</v>
      </c>
    </row>
    <row r="103" spans="1:17" x14ac:dyDescent="0.25">
      <c r="A103" s="90" t="s">
        <v>81</v>
      </c>
      <c r="B103" s="91" t="s">
        <v>17</v>
      </c>
      <c r="C103" s="92" t="s">
        <v>41</v>
      </c>
      <c r="D103" s="92" t="s">
        <v>42</v>
      </c>
      <c r="E103" s="90" t="s">
        <v>18</v>
      </c>
      <c r="F103" s="92" t="s">
        <v>54</v>
      </c>
      <c r="G103" s="92" t="s">
        <v>69</v>
      </c>
      <c r="H103" s="90" t="s">
        <v>91</v>
      </c>
      <c r="I103" s="90" t="s">
        <v>18</v>
      </c>
      <c r="J103" s="93" t="s">
        <v>18</v>
      </c>
      <c r="K103" s="93" t="s">
        <v>27</v>
      </c>
      <c r="L103" s="94">
        <v>125</v>
      </c>
      <c r="M103" s="90" t="s">
        <v>21</v>
      </c>
      <c r="N103" s="93" t="s">
        <v>22</v>
      </c>
      <c r="O103" s="93" t="s">
        <v>71</v>
      </c>
      <c r="P103" s="95">
        <v>42227</v>
      </c>
      <c r="Q103" s="90" t="s">
        <v>23</v>
      </c>
    </row>
    <row r="104" spans="1:17" x14ac:dyDescent="0.25">
      <c r="A104" s="90" t="s">
        <v>81</v>
      </c>
      <c r="B104" s="91" t="s">
        <v>17</v>
      </c>
      <c r="C104" s="92" t="s">
        <v>41</v>
      </c>
      <c r="D104" s="92" t="s">
        <v>57</v>
      </c>
      <c r="E104" s="90" t="s">
        <v>18</v>
      </c>
      <c r="F104" s="92" t="s">
        <v>54</v>
      </c>
      <c r="G104" s="92" t="s">
        <v>34</v>
      </c>
      <c r="H104" s="90" t="s">
        <v>100</v>
      </c>
      <c r="I104" s="90" t="s">
        <v>18</v>
      </c>
      <c r="J104" s="93" t="s">
        <v>18</v>
      </c>
      <c r="K104" s="93" t="s">
        <v>27</v>
      </c>
      <c r="L104" s="94">
        <v>715.5</v>
      </c>
      <c r="M104" s="90" t="s">
        <v>21</v>
      </c>
      <c r="N104" s="93" t="s">
        <v>22</v>
      </c>
      <c r="O104" s="93" t="s">
        <v>101</v>
      </c>
      <c r="P104" s="95">
        <v>42227</v>
      </c>
      <c r="Q104" s="90" t="s">
        <v>23</v>
      </c>
    </row>
    <row r="105" spans="1:17" x14ac:dyDescent="0.25">
      <c r="A105" s="90" t="s">
        <v>81</v>
      </c>
      <c r="B105" s="91" t="s">
        <v>17</v>
      </c>
      <c r="C105" s="92" t="s">
        <v>41</v>
      </c>
      <c r="D105" s="92" t="s">
        <v>42</v>
      </c>
      <c r="E105" s="90" t="s">
        <v>18</v>
      </c>
      <c r="F105" s="92" t="s">
        <v>54</v>
      </c>
      <c r="G105" s="92" t="s">
        <v>19</v>
      </c>
      <c r="H105" s="90" t="s">
        <v>92</v>
      </c>
      <c r="I105" s="90" t="s">
        <v>18</v>
      </c>
      <c r="J105" s="93" t="s">
        <v>18</v>
      </c>
      <c r="K105" s="93" t="s">
        <v>33</v>
      </c>
      <c r="L105" s="94">
        <v>135.08000000000001</v>
      </c>
      <c r="M105" s="90" t="s">
        <v>21</v>
      </c>
      <c r="N105" s="93" t="s">
        <v>22</v>
      </c>
      <c r="O105" s="93" t="s">
        <v>55</v>
      </c>
      <c r="P105" s="95">
        <v>42227</v>
      </c>
      <c r="Q105" s="90" t="s">
        <v>23</v>
      </c>
    </row>
    <row r="106" spans="1:17" x14ac:dyDescent="0.25">
      <c r="A106" s="90" t="s">
        <v>81</v>
      </c>
      <c r="B106" s="91" t="s">
        <v>17</v>
      </c>
      <c r="C106" s="92" t="s">
        <v>41</v>
      </c>
      <c r="D106" s="92" t="s">
        <v>57</v>
      </c>
      <c r="E106" s="90" t="s">
        <v>18</v>
      </c>
      <c r="F106" s="92" t="s">
        <v>54</v>
      </c>
      <c r="G106" s="92" t="s">
        <v>19</v>
      </c>
      <c r="H106" s="90" t="s">
        <v>93</v>
      </c>
      <c r="I106" s="90" t="s">
        <v>18</v>
      </c>
      <c r="J106" s="93" t="s">
        <v>18</v>
      </c>
      <c r="K106" s="93" t="s">
        <v>33</v>
      </c>
      <c r="L106" s="94">
        <v>216.19</v>
      </c>
      <c r="M106" s="90" t="s">
        <v>21</v>
      </c>
      <c r="N106" s="93" t="s">
        <v>22</v>
      </c>
      <c r="O106" s="93" t="s">
        <v>55</v>
      </c>
      <c r="P106" s="95">
        <v>42227</v>
      </c>
      <c r="Q106" s="90" t="s">
        <v>23</v>
      </c>
    </row>
    <row r="107" spans="1:17" x14ac:dyDescent="0.25">
      <c r="A107" s="90" t="s">
        <v>81</v>
      </c>
      <c r="B107" s="91" t="s">
        <v>17</v>
      </c>
      <c r="C107" s="92" t="s">
        <v>41</v>
      </c>
      <c r="D107" s="92" t="s">
        <v>57</v>
      </c>
      <c r="E107" s="90" t="s">
        <v>18</v>
      </c>
      <c r="F107" s="92" t="s">
        <v>54</v>
      </c>
      <c r="G107" s="92" t="s">
        <v>19</v>
      </c>
      <c r="H107" s="90" t="s">
        <v>94</v>
      </c>
      <c r="I107" s="90" t="s">
        <v>18</v>
      </c>
      <c r="J107" s="93" t="s">
        <v>18</v>
      </c>
      <c r="K107" s="93" t="s">
        <v>33</v>
      </c>
      <c r="L107" s="94">
        <v>216.19</v>
      </c>
      <c r="M107" s="90" t="s">
        <v>21</v>
      </c>
      <c r="N107" s="93" t="s">
        <v>22</v>
      </c>
      <c r="O107" s="93" t="s">
        <v>55</v>
      </c>
      <c r="P107" s="95">
        <v>42227</v>
      </c>
      <c r="Q107" s="90" t="s">
        <v>23</v>
      </c>
    </row>
    <row r="108" spans="1:17" x14ac:dyDescent="0.25">
      <c r="A108" s="90" t="s">
        <v>786</v>
      </c>
      <c r="B108" s="91" t="s">
        <v>17</v>
      </c>
      <c r="C108" s="92" t="s">
        <v>41</v>
      </c>
      <c r="D108" s="92" t="s">
        <v>42</v>
      </c>
      <c r="E108" s="90" t="s">
        <v>18</v>
      </c>
      <c r="F108" s="92" t="s">
        <v>54</v>
      </c>
      <c r="G108" s="92" t="s">
        <v>19</v>
      </c>
      <c r="H108" s="90" t="s">
        <v>790</v>
      </c>
      <c r="I108" s="90" t="s">
        <v>18</v>
      </c>
      <c r="J108" s="93" t="s">
        <v>18</v>
      </c>
      <c r="K108" s="93" t="s">
        <v>20</v>
      </c>
      <c r="L108" s="94">
        <v>81.99</v>
      </c>
      <c r="M108" s="90" t="s">
        <v>21</v>
      </c>
      <c r="N108" s="93" t="s">
        <v>22</v>
      </c>
      <c r="O108" s="93" t="s">
        <v>791</v>
      </c>
      <c r="P108" s="95">
        <v>42592</v>
      </c>
      <c r="Q108" s="90" t="s">
        <v>23</v>
      </c>
    </row>
    <row r="109" spans="1:17" x14ac:dyDescent="0.25">
      <c r="A109" s="90" t="s">
        <v>786</v>
      </c>
      <c r="B109" s="91" t="s">
        <v>17</v>
      </c>
      <c r="C109" s="92" t="s">
        <v>41</v>
      </c>
      <c r="D109" s="92" t="s">
        <v>42</v>
      </c>
      <c r="E109" s="90" t="s">
        <v>18</v>
      </c>
      <c r="F109" s="92" t="s">
        <v>54</v>
      </c>
      <c r="G109" s="92" t="s">
        <v>19</v>
      </c>
      <c r="H109" s="90" t="s">
        <v>792</v>
      </c>
      <c r="I109" s="90" t="s">
        <v>18</v>
      </c>
      <c r="J109" s="93" t="s">
        <v>18</v>
      </c>
      <c r="K109" s="93" t="s">
        <v>20</v>
      </c>
      <c r="L109" s="94">
        <v>99.990000000000009</v>
      </c>
      <c r="M109" s="90" t="s">
        <v>21</v>
      </c>
      <c r="N109" s="93" t="s">
        <v>22</v>
      </c>
      <c r="O109" s="93" t="s">
        <v>793</v>
      </c>
      <c r="P109" s="95">
        <v>42592</v>
      </c>
      <c r="Q109" s="90" t="s">
        <v>23</v>
      </c>
    </row>
    <row r="110" spans="1:17" x14ac:dyDescent="0.25">
      <c r="A110" s="90" t="s">
        <v>786</v>
      </c>
      <c r="B110" s="91" t="s">
        <v>17</v>
      </c>
      <c r="C110" s="92" t="s">
        <v>41</v>
      </c>
      <c r="D110" s="92" t="s">
        <v>42</v>
      </c>
      <c r="E110" s="90" t="s">
        <v>18</v>
      </c>
      <c r="F110" s="92" t="s">
        <v>54</v>
      </c>
      <c r="G110" s="92" t="s">
        <v>191</v>
      </c>
      <c r="H110" s="90" t="s">
        <v>798</v>
      </c>
      <c r="I110" s="90" t="s">
        <v>18</v>
      </c>
      <c r="J110" s="93" t="s">
        <v>18</v>
      </c>
      <c r="K110" s="93" t="s">
        <v>20</v>
      </c>
      <c r="L110" s="94">
        <v>216.99</v>
      </c>
      <c r="M110" s="90" t="s">
        <v>21</v>
      </c>
      <c r="N110" s="93" t="s">
        <v>22</v>
      </c>
      <c r="O110" s="93" t="s">
        <v>799</v>
      </c>
      <c r="P110" s="95">
        <v>42592</v>
      </c>
      <c r="Q110" s="90" t="s">
        <v>23</v>
      </c>
    </row>
    <row r="111" spans="1:17" x14ac:dyDescent="0.25">
      <c r="A111" s="90" t="s">
        <v>786</v>
      </c>
      <c r="B111" s="91" t="s">
        <v>17</v>
      </c>
      <c r="C111" s="92" t="s">
        <v>41</v>
      </c>
      <c r="D111" s="92" t="s">
        <v>42</v>
      </c>
      <c r="E111" s="90" t="s">
        <v>18</v>
      </c>
      <c r="F111" s="92" t="s">
        <v>54</v>
      </c>
      <c r="G111" s="92" t="s">
        <v>32</v>
      </c>
      <c r="H111" s="90" t="s">
        <v>794</v>
      </c>
      <c r="I111" s="90" t="s">
        <v>18</v>
      </c>
      <c r="J111" s="93" t="s">
        <v>18</v>
      </c>
      <c r="K111" s="93" t="s">
        <v>20</v>
      </c>
      <c r="L111" s="94">
        <v>53.6</v>
      </c>
      <c r="M111" s="90" t="s">
        <v>21</v>
      </c>
      <c r="N111" s="93" t="s">
        <v>22</v>
      </c>
      <c r="O111" s="93" t="s">
        <v>795</v>
      </c>
      <c r="P111" s="95">
        <v>42592</v>
      </c>
      <c r="Q111" s="90" t="s">
        <v>23</v>
      </c>
    </row>
    <row r="112" spans="1:17" x14ac:dyDescent="0.25">
      <c r="A112" s="90" t="s">
        <v>786</v>
      </c>
      <c r="B112" s="91" t="s">
        <v>17</v>
      </c>
      <c r="C112" s="92" t="s">
        <v>41</v>
      </c>
      <c r="D112" s="92" t="s">
        <v>42</v>
      </c>
      <c r="E112" s="90" t="s">
        <v>18</v>
      </c>
      <c r="F112" s="92" t="s">
        <v>54</v>
      </c>
      <c r="G112" s="92" t="s">
        <v>32</v>
      </c>
      <c r="H112" s="90" t="s">
        <v>794</v>
      </c>
      <c r="I112" s="90" t="s">
        <v>18</v>
      </c>
      <c r="J112" s="93" t="s">
        <v>18</v>
      </c>
      <c r="K112" s="93" t="s">
        <v>20</v>
      </c>
      <c r="L112" s="94">
        <v>79.16</v>
      </c>
      <c r="M112" s="90" t="s">
        <v>21</v>
      </c>
      <c r="N112" s="93" t="s">
        <v>22</v>
      </c>
      <c r="O112" s="93" t="s">
        <v>795</v>
      </c>
      <c r="P112" s="95">
        <v>42592</v>
      </c>
      <c r="Q112" s="90" t="s">
        <v>23</v>
      </c>
    </row>
    <row r="113" spans="1:17" x14ac:dyDescent="0.25">
      <c r="A113" s="90" t="s">
        <v>786</v>
      </c>
      <c r="B113" s="91" t="s">
        <v>17</v>
      </c>
      <c r="C113" s="92" t="s">
        <v>41</v>
      </c>
      <c r="D113" s="92" t="s">
        <v>42</v>
      </c>
      <c r="E113" s="90" t="s">
        <v>18</v>
      </c>
      <c r="F113" s="92" t="s">
        <v>54</v>
      </c>
      <c r="G113" s="92" t="s">
        <v>19</v>
      </c>
      <c r="H113" s="90" t="s">
        <v>18</v>
      </c>
      <c r="I113" s="90" t="s">
        <v>18</v>
      </c>
      <c r="J113" s="93" t="s">
        <v>18</v>
      </c>
      <c r="K113" s="93" t="s">
        <v>60</v>
      </c>
      <c r="L113" s="94">
        <v>74</v>
      </c>
      <c r="M113" s="90" t="s">
        <v>21</v>
      </c>
      <c r="N113" s="93" t="s">
        <v>22</v>
      </c>
      <c r="O113" s="93" t="s">
        <v>789</v>
      </c>
      <c r="P113" s="95">
        <v>42592</v>
      </c>
      <c r="Q113" s="90" t="s">
        <v>23</v>
      </c>
    </row>
    <row r="114" spans="1:17" x14ac:dyDescent="0.25">
      <c r="A114" s="90" t="s">
        <v>786</v>
      </c>
      <c r="B114" s="91" t="s">
        <v>17</v>
      </c>
      <c r="C114" s="92" t="s">
        <v>41</v>
      </c>
      <c r="D114" s="92" t="s">
        <v>95</v>
      </c>
      <c r="E114" s="90" t="s">
        <v>18</v>
      </c>
      <c r="F114" s="92" t="s">
        <v>54</v>
      </c>
      <c r="G114" s="92" t="s">
        <v>19</v>
      </c>
      <c r="H114" s="90" t="s">
        <v>787</v>
      </c>
      <c r="I114" s="90" t="s">
        <v>18</v>
      </c>
      <c r="J114" s="93" t="s">
        <v>18</v>
      </c>
      <c r="K114" s="93" t="s">
        <v>98</v>
      </c>
      <c r="L114" s="94">
        <v>112.5</v>
      </c>
      <c r="M114" s="90" t="s">
        <v>21</v>
      </c>
      <c r="N114" s="93" t="s">
        <v>22</v>
      </c>
      <c r="O114" s="93" t="s">
        <v>788</v>
      </c>
      <c r="P114" s="95">
        <v>42592</v>
      </c>
      <c r="Q114" s="90" t="s">
        <v>23</v>
      </c>
    </row>
    <row r="115" spans="1:17" x14ac:dyDescent="0.25">
      <c r="A115" s="90" t="s">
        <v>786</v>
      </c>
      <c r="B115" s="91" t="s">
        <v>17</v>
      </c>
      <c r="C115" s="92" t="s">
        <v>41</v>
      </c>
      <c r="D115" s="92" t="s">
        <v>57</v>
      </c>
      <c r="E115" s="90" t="s">
        <v>18</v>
      </c>
      <c r="F115" s="92" t="s">
        <v>54</v>
      </c>
      <c r="G115" s="92" t="s">
        <v>34</v>
      </c>
      <c r="H115" s="90" t="s">
        <v>800</v>
      </c>
      <c r="I115" s="90" t="s">
        <v>18</v>
      </c>
      <c r="J115" s="93" t="s">
        <v>18</v>
      </c>
      <c r="K115" s="93" t="s">
        <v>27</v>
      </c>
      <c r="L115" s="94">
        <v>200</v>
      </c>
      <c r="M115" s="90" t="s">
        <v>21</v>
      </c>
      <c r="N115" s="93" t="s">
        <v>22</v>
      </c>
      <c r="O115" s="93" t="s">
        <v>801</v>
      </c>
      <c r="P115" s="95">
        <v>42592</v>
      </c>
      <c r="Q115" s="90" t="s">
        <v>23</v>
      </c>
    </row>
    <row r="116" spans="1:17" x14ac:dyDescent="0.25">
      <c r="A116" s="90" t="s">
        <v>786</v>
      </c>
      <c r="B116" s="91" t="s">
        <v>17</v>
      </c>
      <c r="C116" s="92" t="s">
        <v>41</v>
      </c>
      <c r="D116" s="92" t="s">
        <v>42</v>
      </c>
      <c r="E116" s="90" t="s">
        <v>18</v>
      </c>
      <c r="F116" s="92" t="s">
        <v>54</v>
      </c>
      <c r="G116" s="92" t="s">
        <v>19</v>
      </c>
      <c r="H116" s="90" t="s">
        <v>796</v>
      </c>
      <c r="I116" s="90" t="s">
        <v>18</v>
      </c>
      <c r="J116" s="93" t="s">
        <v>18</v>
      </c>
      <c r="K116" s="93" t="s">
        <v>33</v>
      </c>
      <c r="L116" s="94">
        <v>344.99</v>
      </c>
      <c r="M116" s="90" t="s">
        <v>21</v>
      </c>
      <c r="N116" s="93" t="s">
        <v>22</v>
      </c>
      <c r="O116" s="93" t="s">
        <v>797</v>
      </c>
      <c r="P116" s="95">
        <v>42592</v>
      </c>
      <c r="Q116" s="90" t="s">
        <v>23</v>
      </c>
    </row>
    <row r="117" spans="1:17" x14ac:dyDescent="0.25">
      <c r="A117" s="90" t="s">
        <v>53</v>
      </c>
      <c r="B117" s="91" t="s">
        <v>17</v>
      </c>
      <c r="C117" s="92" t="s">
        <v>41</v>
      </c>
      <c r="D117" s="92" t="s">
        <v>42</v>
      </c>
      <c r="E117" s="90" t="s">
        <v>18</v>
      </c>
      <c r="F117" s="92" t="s">
        <v>54</v>
      </c>
      <c r="G117" s="92" t="s">
        <v>19</v>
      </c>
      <c r="H117" s="90" t="s">
        <v>18</v>
      </c>
      <c r="I117" s="90" t="s">
        <v>18</v>
      </c>
      <c r="J117" s="93" t="s">
        <v>18</v>
      </c>
      <c r="K117" s="93" t="s">
        <v>20</v>
      </c>
      <c r="L117" s="94">
        <v>-1.75</v>
      </c>
      <c r="M117" s="90" t="s">
        <v>21</v>
      </c>
      <c r="N117" s="93" t="s">
        <v>22</v>
      </c>
      <c r="O117" s="93" t="s">
        <v>55</v>
      </c>
      <c r="P117" s="95">
        <v>42258</v>
      </c>
      <c r="Q117" s="90" t="s">
        <v>23</v>
      </c>
    </row>
    <row r="118" spans="1:17" x14ac:dyDescent="0.25">
      <c r="A118" s="90" t="s">
        <v>53</v>
      </c>
      <c r="B118" s="91" t="s">
        <v>17</v>
      </c>
      <c r="C118" s="92" t="s">
        <v>41</v>
      </c>
      <c r="D118" s="92" t="s">
        <v>57</v>
      </c>
      <c r="E118" s="90" t="s">
        <v>18</v>
      </c>
      <c r="F118" s="92" t="s">
        <v>54</v>
      </c>
      <c r="G118" s="92" t="s">
        <v>19</v>
      </c>
      <c r="H118" s="90" t="s">
        <v>18</v>
      </c>
      <c r="I118" s="90" t="s">
        <v>18</v>
      </c>
      <c r="J118" s="93" t="s">
        <v>18</v>
      </c>
      <c r="K118" s="93" t="s">
        <v>20</v>
      </c>
      <c r="L118" s="94">
        <v>-1.71</v>
      </c>
      <c r="M118" s="90" t="s">
        <v>21</v>
      </c>
      <c r="N118" s="93" t="s">
        <v>22</v>
      </c>
      <c r="O118" s="93" t="s">
        <v>55</v>
      </c>
      <c r="P118" s="95">
        <v>42258</v>
      </c>
      <c r="Q118" s="90" t="s">
        <v>23</v>
      </c>
    </row>
    <row r="119" spans="1:17" x14ac:dyDescent="0.25">
      <c r="A119" s="90" t="s">
        <v>53</v>
      </c>
      <c r="B119" s="91" t="s">
        <v>17</v>
      </c>
      <c r="C119" s="92" t="s">
        <v>41</v>
      </c>
      <c r="D119" s="92" t="s">
        <v>57</v>
      </c>
      <c r="E119" s="90" t="s">
        <v>18</v>
      </c>
      <c r="F119" s="92" t="s">
        <v>54</v>
      </c>
      <c r="G119" s="92" t="s">
        <v>19</v>
      </c>
      <c r="H119" s="90" t="s">
        <v>18</v>
      </c>
      <c r="I119" s="90" t="s">
        <v>18</v>
      </c>
      <c r="J119" s="93" t="s">
        <v>18</v>
      </c>
      <c r="K119" s="93" t="s">
        <v>20</v>
      </c>
      <c r="L119" s="94">
        <v>-0.83000000000000007</v>
      </c>
      <c r="M119" s="90" t="s">
        <v>21</v>
      </c>
      <c r="N119" s="93" t="s">
        <v>22</v>
      </c>
      <c r="O119" s="93" t="s">
        <v>55</v>
      </c>
      <c r="P119" s="95">
        <v>42258</v>
      </c>
      <c r="Q119" s="90" t="s">
        <v>23</v>
      </c>
    </row>
    <row r="120" spans="1:17" x14ac:dyDescent="0.25">
      <c r="A120" s="90" t="s">
        <v>53</v>
      </c>
      <c r="B120" s="91" t="s">
        <v>17</v>
      </c>
      <c r="C120" s="92" t="s">
        <v>41</v>
      </c>
      <c r="D120" s="92" t="s">
        <v>57</v>
      </c>
      <c r="E120" s="90" t="s">
        <v>18</v>
      </c>
      <c r="F120" s="92" t="s">
        <v>54</v>
      </c>
      <c r="G120" s="92" t="s">
        <v>19</v>
      </c>
      <c r="H120" s="90" t="s">
        <v>58</v>
      </c>
      <c r="I120" s="90" t="s">
        <v>18</v>
      </c>
      <c r="J120" s="93" t="s">
        <v>18</v>
      </c>
      <c r="K120" s="93" t="s">
        <v>20</v>
      </c>
      <c r="L120" s="94">
        <v>21.03</v>
      </c>
      <c r="M120" s="90" t="s">
        <v>21</v>
      </c>
      <c r="N120" s="93" t="s">
        <v>22</v>
      </c>
      <c r="O120" s="93" t="s">
        <v>55</v>
      </c>
      <c r="P120" s="95">
        <v>42258</v>
      </c>
      <c r="Q120" s="90" t="s">
        <v>23</v>
      </c>
    </row>
    <row r="121" spans="1:17" x14ac:dyDescent="0.25">
      <c r="A121" s="90" t="s">
        <v>53</v>
      </c>
      <c r="B121" s="91" t="s">
        <v>17</v>
      </c>
      <c r="C121" s="92" t="s">
        <v>41</v>
      </c>
      <c r="D121" s="92" t="s">
        <v>42</v>
      </c>
      <c r="E121" s="90" t="s">
        <v>18</v>
      </c>
      <c r="F121" s="92" t="s">
        <v>54</v>
      </c>
      <c r="G121" s="92" t="s">
        <v>19</v>
      </c>
      <c r="H121" s="90" t="s">
        <v>62</v>
      </c>
      <c r="I121" s="90" t="s">
        <v>18</v>
      </c>
      <c r="J121" s="93" t="s">
        <v>18</v>
      </c>
      <c r="K121" s="93" t="s">
        <v>20</v>
      </c>
      <c r="L121" s="94">
        <v>44.44</v>
      </c>
      <c r="M121" s="90" t="s">
        <v>21</v>
      </c>
      <c r="N121" s="93" t="s">
        <v>22</v>
      </c>
      <c r="O121" s="93" t="s">
        <v>55</v>
      </c>
      <c r="P121" s="95">
        <v>42258</v>
      </c>
      <c r="Q121" s="90" t="s">
        <v>23</v>
      </c>
    </row>
    <row r="122" spans="1:17" x14ac:dyDescent="0.25">
      <c r="A122" s="90" t="s">
        <v>53</v>
      </c>
      <c r="B122" s="91" t="s">
        <v>17</v>
      </c>
      <c r="C122" s="92" t="s">
        <v>41</v>
      </c>
      <c r="D122" s="92" t="s">
        <v>57</v>
      </c>
      <c r="E122" s="90" t="s">
        <v>18</v>
      </c>
      <c r="F122" s="92" t="s">
        <v>54</v>
      </c>
      <c r="G122" s="92" t="s">
        <v>19</v>
      </c>
      <c r="H122" s="90" t="s">
        <v>72</v>
      </c>
      <c r="I122" s="90" t="s">
        <v>18</v>
      </c>
      <c r="J122" s="93" t="s">
        <v>18</v>
      </c>
      <c r="K122" s="93" t="s">
        <v>20</v>
      </c>
      <c r="L122" s="94">
        <v>129.85</v>
      </c>
      <c r="M122" s="90" t="s">
        <v>21</v>
      </c>
      <c r="N122" s="93" t="s">
        <v>22</v>
      </c>
      <c r="O122" s="93" t="s">
        <v>38</v>
      </c>
      <c r="P122" s="95">
        <v>42258</v>
      </c>
      <c r="Q122" s="90" t="s">
        <v>23</v>
      </c>
    </row>
    <row r="123" spans="1:17" x14ac:dyDescent="0.25">
      <c r="A123" s="90" t="s">
        <v>53</v>
      </c>
      <c r="B123" s="91" t="s">
        <v>17</v>
      </c>
      <c r="C123" s="92" t="s">
        <v>41</v>
      </c>
      <c r="D123" s="92" t="s">
        <v>42</v>
      </c>
      <c r="E123" s="90" t="s">
        <v>18</v>
      </c>
      <c r="F123" s="92" t="s">
        <v>54</v>
      </c>
      <c r="G123" s="92" t="s">
        <v>19</v>
      </c>
      <c r="H123" s="90" t="s">
        <v>18</v>
      </c>
      <c r="I123" s="90" t="s">
        <v>18</v>
      </c>
      <c r="J123" s="93" t="s">
        <v>18</v>
      </c>
      <c r="K123" s="93" t="s">
        <v>20</v>
      </c>
      <c r="L123" s="94">
        <v>-17.100000000000001</v>
      </c>
      <c r="M123" s="90" t="s">
        <v>21</v>
      </c>
      <c r="N123" s="93" t="s">
        <v>22</v>
      </c>
      <c r="O123" s="93" t="s">
        <v>55</v>
      </c>
      <c r="P123" s="95">
        <v>42258</v>
      </c>
      <c r="Q123" s="90" t="s">
        <v>23</v>
      </c>
    </row>
    <row r="124" spans="1:17" x14ac:dyDescent="0.25">
      <c r="A124" s="90" t="s">
        <v>53</v>
      </c>
      <c r="B124" s="91" t="s">
        <v>17</v>
      </c>
      <c r="C124" s="92" t="s">
        <v>41</v>
      </c>
      <c r="D124" s="92" t="s">
        <v>57</v>
      </c>
      <c r="E124" s="90" t="s">
        <v>18</v>
      </c>
      <c r="F124" s="92" t="s">
        <v>54</v>
      </c>
      <c r="G124" s="92" t="s">
        <v>19</v>
      </c>
      <c r="H124" s="90" t="s">
        <v>59</v>
      </c>
      <c r="I124" s="90" t="s">
        <v>18</v>
      </c>
      <c r="J124" s="93" t="s">
        <v>18</v>
      </c>
      <c r="K124" s="93" t="s">
        <v>60</v>
      </c>
      <c r="L124" s="94">
        <v>42.5</v>
      </c>
      <c r="M124" s="90" t="s">
        <v>21</v>
      </c>
      <c r="N124" s="93" t="s">
        <v>22</v>
      </c>
      <c r="O124" s="93" t="s">
        <v>61</v>
      </c>
      <c r="P124" s="95">
        <v>42258</v>
      </c>
      <c r="Q124" s="90" t="s">
        <v>23</v>
      </c>
    </row>
    <row r="125" spans="1:17" x14ac:dyDescent="0.25">
      <c r="A125" s="90" t="s">
        <v>53</v>
      </c>
      <c r="B125" s="91" t="s">
        <v>17</v>
      </c>
      <c r="C125" s="92" t="s">
        <v>41</v>
      </c>
      <c r="D125" s="92" t="s">
        <v>57</v>
      </c>
      <c r="E125" s="90" t="s">
        <v>18</v>
      </c>
      <c r="F125" s="92" t="s">
        <v>54</v>
      </c>
      <c r="G125" s="92" t="s">
        <v>19</v>
      </c>
      <c r="H125" s="90" t="s">
        <v>18</v>
      </c>
      <c r="I125" s="90" t="s">
        <v>63</v>
      </c>
      <c r="J125" s="93" t="s">
        <v>18</v>
      </c>
      <c r="K125" s="93" t="s">
        <v>60</v>
      </c>
      <c r="L125" s="94">
        <v>55</v>
      </c>
      <c r="M125" s="90" t="s">
        <v>21</v>
      </c>
      <c r="N125" s="93" t="s">
        <v>22</v>
      </c>
      <c r="O125" s="93" t="s">
        <v>64</v>
      </c>
      <c r="P125" s="95">
        <v>42258</v>
      </c>
      <c r="Q125" s="90" t="s">
        <v>23</v>
      </c>
    </row>
    <row r="126" spans="1:17" x14ac:dyDescent="0.25">
      <c r="A126" s="90" t="s">
        <v>53</v>
      </c>
      <c r="B126" s="91" t="s">
        <v>17</v>
      </c>
      <c r="C126" s="92" t="s">
        <v>41</v>
      </c>
      <c r="D126" s="92" t="s">
        <v>42</v>
      </c>
      <c r="E126" s="90" t="s">
        <v>18</v>
      </c>
      <c r="F126" s="92" t="s">
        <v>54</v>
      </c>
      <c r="G126" s="92" t="s">
        <v>19</v>
      </c>
      <c r="H126" s="90" t="s">
        <v>65</v>
      </c>
      <c r="I126" s="90" t="s">
        <v>18</v>
      </c>
      <c r="J126" s="93" t="s">
        <v>18</v>
      </c>
      <c r="K126" s="93" t="s">
        <v>60</v>
      </c>
      <c r="L126" s="94">
        <v>55</v>
      </c>
      <c r="M126" s="90" t="s">
        <v>21</v>
      </c>
      <c r="N126" s="93" t="s">
        <v>22</v>
      </c>
      <c r="O126" s="93" t="s">
        <v>66</v>
      </c>
      <c r="P126" s="95">
        <v>42258</v>
      </c>
      <c r="Q126" s="90" t="s">
        <v>23</v>
      </c>
    </row>
    <row r="127" spans="1:17" x14ac:dyDescent="0.25">
      <c r="A127" s="90" t="s">
        <v>53</v>
      </c>
      <c r="B127" s="91" t="s">
        <v>17</v>
      </c>
      <c r="C127" s="92" t="s">
        <v>41</v>
      </c>
      <c r="D127" s="92" t="s">
        <v>57</v>
      </c>
      <c r="E127" s="90" t="s">
        <v>18</v>
      </c>
      <c r="F127" s="92" t="s">
        <v>54</v>
      </c>
      <c r="G127" s="92" t="s">
        <v>19</v>
      </c>
      <c r="H127" s="90" t="s">
        <v>67</v>
      </c>
      <c r="I127" s="90" t="s">
        <v>18</v>
      </c>
      <c r="J127" s="93" t="s">
        <v>18</v>
      </c>
      <c r="K127" s="93" t="s">
        <v>60</v>
      </c>
      <c r="L127" s="94">
        <v>57.5</v>
      </c>
      <c r="M127" s="90" t="s">
        <v>21</v>
      </c>
      <c r="N127" s="93" t="s">
        <v>22</v>
      </c>
      <c r="O127" s="93" t="s">
        <v>68</v>
      </c>
      <c r="P127" s="95">
        <v>42258</v>
      </c>
      <c r="Q127" s="90" t="s">
        <v>23</v>
      </c>
    </row>
    <row r="128" spans="1:17" x14ac:dyDescent="0.25">
      <c r="A128" s="90" t="s">
        <v>53</v>
      </c>
      <c r="B128" s="91" t="s">
        <v>17</v>
      </c>
      <c r="C128" s="92" t="s">
        <v>41</v>
      </c>
      <c r="D128" s="92" t="s">
        <v>42</v>
      </c>
      <c r="E128" s="90" t="s">
        <v>18</v>
      </c>
      <c r="F128" s="92" t="s">
        <v>54</v>
      </c>
      <c r="G128" s="92" t="s">
        <v>19</v>
      </c>
      <c r="H128" s="90" t="s">
        <v>18</v>
      </c>
      <c r="I128" s="90" t="s">
        <v>74</v>
      </c>
      <c r="J128" s="93" t="s">
        <v>18</v>
      </c>
      <c r="K128" s="93" t="s">
        <v>60</v>
      </c>
      <c r="L128" s="94">
        <v>226</v>
      </c>
      <c r="M128" s="90" t="s">
        <v>21</v>
      </c>
      <c r="N128" s="93" t="s">
        <v>22</v>
      </c>
      <c r="O128" s="93" t="s">
        <v>75</v>
      </c>
      <c r="P128" s="95">
        <v>42258</v>
      </c>
      <c r="Q128" s="90" t="s">
        <v>23</v>
      </c>
    </row>
    <row r="129" spans="1:17" x14ac:dyDescent="0.25">
      <c r="A129" s="90" t="s">
        <v>53</v>
      </c>
      <c r="B129" s="91" t="s">
        <v>17</v>
      </c>
      <c r="C129" s="92" t="s">
        <v>41</v>
      </c>
      <c r="D129" s="92" t="s">
        <v>57</v>
      </c>
      <c r="E129" s="90" t="s">
        <v>18</v>
      </c>
      <c r="F129" s="92" t="s">
        <v>54</v>
      </c>
      <c r="G129" s="92" t="s">
        <v>19</v>
      </c>
      <c r="H129" s="90" t="s">
        <v>59</v>
      </c>
      <c r="I129" s="90" t="s">
        <v>18</v>
      </c>
      <c r="J129" s="93" t="s">
        <v>18</v>
      </c>
      <c r="K129" s="93" t="s">
        <v>60</v>
      </c>
      <c r="L129" s="94">
        <v>250</v>
      </c>
      <c r="M129" s="90" t="s">
        <v>21</v>
      </c>
      <c r="N129" s="93" t="s">
        <v>22</v>
      </c>
      <c r="O129" s="93" t="s">
        <v>76</v>
      </c>
      <c r="P129" s="95">
        <v>42258</v>
      </c>
      <c r="Q129" s="90" t="s">
        <v>23</v>
      </c>
    </row>
    <row r="130" spans="1:17" x14ac:dyDescent="0.25">
      <c r="A130" s="90" t="s">
        <v>53</v>
      </c>
      <c r="B130" s="91" t="s">
        <v>17</v>
      </c>
      <c r="C130" s="92" t="s">
        <v>41</v>
      </c>
      <c r="D130" s="92" t="s">
        <v>42</v>
      </c>
      <c r="E130" s="90" t="s">
        <v>18</v>
      </c>
      <c r="F130" s="92" t="s">
        <v>54</v>
      </c>
      <c r="G130" s="92" t="s">
        <v>19</v>
      </c>
      <c r="H130" s="90" t="s">
        <v>145</v>
      </c>
      <c r="I130" s="90" t="s">
        <v>18</v>
      </c>
      <c r="J130" s="93" t="s">
        <v>18</v>
      </c>
      <c r="K130" s="93" t="s">
        <v>60</v>
      </c>
      <c r="L130" s="94">
        <v>400</v>
      </c>
      <c r="M130" s="90" t="s">
        <v>21</v>
      </c>
      <c r="N130" s="93" t="s">
        <v>22</v>
      </c>
      <c r="O130" s="93" t="s">
        <v>76</v>
      </c>
      <c r="P130" s="95">
        <v>42258</v>
      </c>
      <c r="Q130" s="90" t="s">
        <v>23</v>
      </c>
    </row>
    <row r="131" spans="1:17" x14ac:dyDescent="0.25">
      <c r="A131" s="90" t="s">
        <v>53</v>
      </c>
      <c r="B131" s="91" t="s">
        <v>17</v>
      </c>
      <c r="C131" s="92" t="s">
        <v>41</v>
      </c>
      <c r="D131" s="92" t="s">
        <v>95</v>
      </c>
      <c r="E131" s="90" t="s">
        <v>18</v>
      </c>
      <c r="F131" s="92" t="s">
        <v>54</v>
      </c>
      <c r="G131" s="92" t="s">
        <v>19</v>
      </c>
      <c r="H131" s="90" t="s">
        <v>146</v>
      </c>
      <c r="I131" s="90" t="s">
        <v>18</v>
      </c>
      <c r="J131" s="93" t="s">
        <v>18</v>
      </c>
      <c r="K131" s="93" t="s">
        <v>60</v>
      </c>
      <c r="L131" s="94">
        <v>505</v>
      </c>
      <c r="M131" s="90" t="s">
        <v>21</v>
      </c>
      <c r="N131" s="93" t="s">
        <v>22</v>
      </c>
      <c r="O131" s="93" t="s">
        <v>76</v>
      </c>
      <c r="P131" s="95">
        <v>42258</v>
      </c>
      <c r="Q131" s="90" t="s">
        <v>23</v>
      </c>
    </row>
    <row r="132" spans="1:17" x14ac:dyDescent="0.25">
      <c r="A132" s="90" t="s">
        <v>53</v>
      </c>
      <c r="B132" s="91" t="s">
        <v>17</v>
      </c>
      <c r="C132" s="92" t="s">
        <v>41</v>
      </c>
      <c r="D132" s="92" t="s">
        <v>42</v>
      </c>
      <c r="E132" s="90" t="s">
        <v>18</v>
      </c>
      <c r="F132" s="92" t="s">
        <v>54</v>
      </c>
      <c r="G132" s="92" t="s">
        <v>19</v>
      </c>
      <c r="H132" s="90" t="s">
        <v>147</v>
      </c>
      <c r="I132" s="90" t="s">
        <v>18</v>
      </c>
      <c r="J132" s="93" t="s">
        <v>18</v>
      </c>
      <c r="K132" s="93" t="s">
        <v>60</v>
      </c>
      <c r="L132" s="94">
        <v>400</v>
      </c>
      <c r="M132" s="90" t="s">
        <v>21</v>
      </c>
      <c r="N132" s="93" t="s">
        <v>22</v>
      </c>
      <c r="O132" s="93" t="s">
        <v>76</v>
      </c>
      <c r="P132" s="95">
        <v>42258</v>
      </c>
      <c r="Q132" s="90" t="s">
        <v>23</v>
      </c>
    </row>
    <row r="133" spans="1:17" x14ac:dyDescent="0.25">
      <c r="A133" s="90" t="s">
        <v>53</v>
      </c>
      <c r="B133" s="91" t="s">
        <v>17</v>
      </c>
      <c r="C133" s="92" t="s">
        <v>41</v>
      </c>
      <c r="D133" s="92" t="s">
        <v>42</v>
      </c>
      <c r="E133" s="90" t="s">
        <v>18</v>
      </c>
      <c r="F133" s="92" t="s">
        <v>54</v>
      </c>
      <c r="G133" s="92" t="s">
        <v>19</v>
      </c>
      <c r="H133" s="90" t="s">
        <v>18</v>
      </c>
      <c r="I133" s="90" t="s">
        <v>148</v>
      </c>
      <c r="J133" s="93" t="s">
        <v>18</v>
      </c>
      <c r="K133" s="93" t="s">
        <v>60</v>
      </c>
      <c r="L133" s="94">
        <v>400</v>
      </c>
      <c r="M133" s="90" t="s">
        <v>21</v>
      </c>
      <c r="N133" s="93" t="s">
        <v>22</v>
      </c>
      <c r="O133" s="93" t="s">
        <v>76</v>
      </c>
      <c r="P133" s="95">
        <v>42258</v>
      </c>
      <c r="Q133" s="90" t="s">
        <v>23</v>
      </c>
    </row>
    <row r="134" spans="1:17" x14ac:dyDescent="0.25">
      <c r="A134" s="90" t="s">
        <v>53</v>
      </c>
      <c r="B134" s="91" t="s">
        <v>17</v>
      </c>
      <c r="C134" s="92" t="s">
        <v>41</v>
      </c>
      <c r="D134" s="92" t="s">
        <v>42</v>
      </c>
      <c r="E134" s="90" t="s">
        <v>18</v>
      </c>
      <c r="F134" s="92" t="s">
        <v>54</v>
      </c>
      <c r="G134" s="92" t="s">
        <v>69</v>
      </c>
      <c r="H134" s="90" t="s">
        <v>70</v>
      </c>
      <c r="I134" s="90" t="s">
        <v>18</v>
      </c>
      <c r="J134" s="93" t="s">
        <v>18</v>
      </c>
      <c r="K134" s="93" t="s">
        <v>27</v>
      </c>
      <c r="L134" s="94">
        <v>125</v>
      </c>
      <c r="M134" s="90" t="s">
        <v>21</v>
      </c>
      <c r="N134" s="93" t="s">
        <v>22</v>
      </c>
      <c r="O134" s="93" t="s">
        <v>71</v>
      </c>
      <c r="P134" s="95">
        <v>42258</v>
      </c>
      <c r="Q134" s="90" t="s">
        <v>23</v>
      </c>
    </row>
    <row r="135" spans="1:17" x14ac:dyDescent="0.25">
      <c r="A135" s="90" t="s">
        <v>53</v>
      </c>
      <c r="B135" s="91" t="s">
        <v>17</v>
      </c>
      <c r="C135" s="92" t="s">
        <v>41</v>
      </c>
      <c r="D135" s="92" t="s">
        <v>42</v>
      </c>
      <c r="E135" s="90" t="s">
        <v>18</v>
      </c>
      <c r="F135" s="92" t="s">
        <v>54</v>
      </c>
      <c r="G135" s="92" t="s">
        <v>19</v>
      </c>
      <c r="H135" s="90" t="s">
        <v>18</v>
      </c>
      <c r="I135" s="90" t="s">
        <v>18</v>
      </c>
      <c r="J135" s="93" t="s">
        <v>18</v>
      </c>
      <c r="K135" s="93" t="s">
        <v>33</v>
      </c>
      <c r="L135" s="94">
        <v>-7.6000000000000005</v>
      </c>
      <c r="M135" s="90" t="s">
        <v>21</v>
      </c>
      <c r="N135" s="93" t="s">
        <v>22</v>
      </c>
      <c r="O135" s="93" t="s">
        <v>55</v>
      </c>
      <c r="P135" s="95">
        <v>42258</v>
      </c>
      <c r="Q135" s="90" t="s">
        <v>23</v>
      </c>
    </row>
    <row r="136" spans="1:17" x14ac:dyDescent="0.25">
      <c r="A136" s="90" t="s">
        <v>53</v>
      </c>
      <c r="B136" s="91" t="s">
        <v>17</v>
      </c>
      <c r="C136" s="92" t="s">
        <v>41</v>
      </c>
      <c r="D136" s="92" t="s">
        <v>56</v>
      </c>
      <c r="E136" s="90" t="s">
        <v>18</v>
      </c>
      <c r="F136" s="92" t="s">
        <v>54</v>
      </c>
      <c r="G136" s="92" t="s">
        <v>19</v>
      </c>
      <c r="H136" s="90" t="s">
        <v>18</v>
      </c>
      <c r="I136" s="90" t="s">
        <v>18</v>
      </c>
      <c r="J136" s="93" t="s">
        <v>18</v>
      </c>
      <c r="K136" s="93" t="s">
        <v>33</v>
      </c>
      <c r="L136" s="94">
        <v>-5.41</v>
      </c>
      <c r="M136" s="90" t="s">
        <v>21</v>
      </c>
      <c r="N136" s="93" t="s">
        <v>22</v>
      </c>
      <c r="O136" s="93" t="s">
        <v>55</v>
      </c>
      <c r="P136" s="95">
        <v>42258</v>
      </c>
      <c r="Q136" s="90" t="s">
        <v>23</v>
      </c>
    </row>
    <row r="137" spans="1:17" x14ac:dyDescent="0.25">
      <c r="A137" s="90" t="s">
        <v>53</v>
      </c>
      <c r="B137" s="91" t="s">
        <v>17</v>
      </c>
      <c r="C137" s="92" t="s">
        <v>41</v>
      </c>
      <c r="D137" s="92" t="s">
        <v>57</v>
      </c>
      <c r="E137" s="90" t="s">
        <v>18</v>
      </c>
      <c r="F137" s="92" t="s">
        <v>54</v>
      </c>
      <c r="G137" s="92" t="s">
        <v>19</v>
      </c>
      <c r="H137" s="90" t="s">
        <v>18</v>
      </c>
      <c r="I137" s="90" t="s">
        <v>73</v>
      </c>
      <c r="J137" s="93" t="s">
        <v>18</v>
      </c>
      <c r="K137" s="93" t="s">
        <v>33</v>
      </c>
      <c r="L137" s="94">
        <v>149.99</v>
      </c>
      <c r="M137" s="90" t="s">
        <v>21</v>
      </c>
      <c r="N137" s="93" t="s">
        <v>22</v>
      </c>
      <c r="O137" s="93" t="s">
        <v>55</v>
      </c>
      <c r="P137" s="95">
        <v>42258</v>
      </c>
      <c r="Q137" s="90" t="s">
        <v>23</v>
      </c>
    </row>
    <row r="138" spans="1:17" x14ac:dyDescent="0.25">
      <c r="A138" s="90" t="s">
        <v>53</v>
      </c>
      <c r="B138" s="91" t="s">
        <v>17</v>
      </c>
      <c r="C138" s="92" t="s">
        <v>41</v>
      </c>
      <c r="D138" s="92" t="s">
        <v>42</v>
      </c>
      <c r="E138" s="90" t="s">
        <v>18</v>
      </c>
      <c r="F138" s="92" t="s">
        <v>54</v>
      </c>
      <c r="G138" s="92" t="s">
        <v>19</v>
      </c>
      <c r="H138" s="90" t="s">
        <v>77</v>
      </c>
      <c r="I138" s="90" t="s">
        <v>18</v>
      </c>
      <c r="J138" s="93" t="s">
        <v>18</v>
      </c>
      <c r="K138" s="93" t="s">
        <v>33</v>
      </c>
      <c r="L138" s="94">
        <v>299.99</v>
      </c>
      <c r="M138" s="90" t="s">
        <v>21</v>
      </c>
      <c r="N138" s="93" t="s">
        <v>22</v>
      </c>
      <c r="O138" s="93" t="s">
        <v>55</v>
      </c>
      <c r="P138" s="95">
        <v>42258</v>
      </c>
      <c r="Q138" s="90" t="s">
        <v>23</v>
      </c>
    </row>
    <row r="139" spans="1:17" x14ac:dyDescent="0.25">
      <c r="A139" s="90" t="s">
        <v>53</v>
      </c>
      <c r="B139" s="91" t="s">
        <v>17</v>
      </c>
      <c r="C139" s="92" t="s">
        <v>41</v>
      </c>
      <c r="D139" s="92" t="s">
        <v>57</v>
      </c>
      <c r="E139" s="90" t="s">
        <v>18</v>
      </c>
      <c r="F139" s="92" t="s">
        <v>54</v>
      </c>
      <c r="G139" s="92" t="s">
        <v>19</v>
      </c>
      <c r="H139" s="90" t="s">
        <v>78</v>
      </c>
      <c r="I139" s="90" t="s">
        <v>18</v>
      </c>
      <c r="J139" s="93" t="s">
        <v>18</v>
      </c>
      <c r="K139" s="93" t="s">
        <v>33</v>
      </c>
      <c r="L139" s="94">
        <v>364.98</v>
      </c>
      <c r="M139" s="90" t="s">
        <v>21</v>
      </c>
      <c r="N139" s="93" t="s">
        <v>22</v>
      </c>
      <c r="O139" s="93" t="s">
        <v>55</v>
      </c>
      <c r="P139" s="95">
        <v>42258</v>
      </c>
      <c r="Q139" s="90" t="s">
        <v>23</v>
      </c>
    </row>
    <row r="140" spans="1:17" x14ac:dyDescent="0.25">
      <c r="A140" s="90" t="s">
        <v>53</v>
      </c>
      <c r="B140" s="91" t="s">
        <v>17</v>
      </c>
      <c r="C140" s="92" t="s">
        <v>41</v>
      </c>
      <c r="D140" s="92" t="s">
        <v>57</v>
      </c>
      <c r="E140" s="90" t="s">
        <v>18</v>
      </c>
      <c r="F140" s="92" t="s">
        <v>54</v>
      </c>
      <c r="G140" s="92" t="s">
        <v>19</v>
      </c>
      <c r="H140" s="90" t="s">
        <v>18</v>
      </c>
      <c r="I140" s="90" t="s">
        <v>18</v>
      </c>
      <c r="J140" s="93" t="s">
        <v>18</v>
      </c>
      <c r="K140" s="93" t="s">
        <v>33</v>
      </c>
      <c r="L140" s="94">
        <v>-32.4</v>
      </c>
      <c r="M140" s="90" t="s">
        <v>21</v>
      </c>
      <c r="N140" s="93" t="s">
        <v>22</v>
      </c>
      <c r="O140" s="93" t="s">
        <v>55</v>
      </c>
      <c r="P140" s="95">
        <v>42258</v>
      </c>
      <c r="Q140" s="90" t="s">
        <v>23</v>
      </c>
    </row>
    <row r="141" spans="1:17" x14ac:dyDescent="0.25">
      <c r="A141" s="90" t="s">
        <v>53</v>
      </c>
      <c r="B141" s="91" t="s">
        <v>17</v>
      </c>
      <c r="C141" s="92" t="s">
        <v>41</v>
      </c>
      <c r="D141" s="92" t="s">
        <v>42</v>
      </c>
      <c r="E141" s="90" t="s">
        <v>18</v>
      </c>
      <c r="F141" s="92" t="s">
        <v>54</v>
      </c>
      <c r="G141" s="92" t="s">
        <v>19</v>
      </c>
      <c r="H141" s="90" t="s">
        <v>18</v>
      </c>
      <c r="I141" s="90" t="s">
        <v>18</v>
      </c>
      <c r="J141" s="93" t="s">
        <v>18</v>
      </c>
      <c r="K141" s="93" t="s">
        <v>33</v>
      </c>
      <c r="L141" s="94">
        <v>-21.66</v>
      </c>
      <c r="M141" s="90" t="s">
        <v>21</v>
      </c>
      <c r="N141" s="93" t="s">
        <v>22</v>
      </c>
      <c r="O141" s="93" t="s">
        <v>55</v>
      </c>
      <c r="P141" s="95">
        <v>42258</v>
      </c>
      <c r="Q141" s="90" t="s">
        <v>23</v>
      </c>
    </row>
    <row r="142" spans="1:17" x14ac:dyDescent="0.25">
      <c r="A142" s="90" t="s">
        <v>53</v>
      </c>
      <c r="B142" s="91" t="s">
        <v>17</v>
      </c>
      <c r="C142" s="92" t="s">
        <v>41</v>
      </c>
      <c r="D142" s="92" t="s">
        <v>57</v>
      </c>
      <c r="E142" s="90" t="s">
        <v>18</v>
      </c>
      <c r="F142" s="92" t="s">
        <v>54</v>
      </c>
      <c r="G142" s="92" t="s">
        <v>19</v>
      </c>
      <c r="H142" s="90" t="s">
        <v>18</v>
      </c>
      <c r="I142" s="90" t="s">
        <v>18</v>
      </c>
      <c r="J142" s="93" t="s">
        <v>18</v>
      </c>
      <c r="K142" s="93" t="s">
        <v>33</v>
      </c>
      <c r="L142" s="94">
        <v>-16.2</v>
      </c>
      <c r="M142" s="90" t="s">
        <v>21</v>
      </c>
      <c r="N142" s="93" t="s">
        <v>22</v>
      </c>
      <c r="O142" s="93" t="s">
        <v>55</v>
      </c>
      <c r="P142" s="95">
        <v>42258</v>
      </c>
      <c r="Q142" s="90" t="s">
        <v>23</v>
      </c>
    </row>
    <row r="143" spans="1:17" x14ac:dyDescent="0.25">
      <c r="A143" s="90" t="s">
        <v>53</v>
      </c>
      <c r="B143" s="91" t="s">
        <v>17</v>
      </c>
      <c r="C143" s="92" t="s">
        <v>41</v>
      </c>
      <c r="D143" s="92" t="s">
        <v>57</v>
      </c>
      <c r="E143" s="90" t="s">
        <v>18</v>
      </c>
      <c r="F143" s="92" t="s">
        <v>54</v>
      </c>
      <c r="G143" s="92" t="s">
        <v>19</v>
      </c>
      <c r="H143" s="90" t="s">
        <v>18</v>
      </c>
      <c r="I143" s="90" t="s">
        <v>18</v>
      </c>
      <c r="J143" s="93" t="s">
        <v>18</v>
      </c>
      <c r="K143" s="93" t="s">
        <v>33</v>
      </c>
      <c r="L143" s="94">
        <v>-16.2</v>
      </c>
      <c r="M143" s="90" t="s">
        <v>21</v>
      </c>
      <c r="N143" s="93" t="s">
        <v>22</v>
      </c>
      <c r="O143" s="93" t="s">
        <v>55</v>
      </c>
      <c r="P143" s="95">
        <v>42258</v>
      </c>
      <c r="Q143" s="90" t="s">
        <v>23</v>
      </c>
    </row>
    <row r="144" spans="1:17" x14ac:dyDescent="0.25">
      <c r="A144" s="90" t="s">
        <v>53</v>
      </c>
      <c r="B144" s="91" t="s">
        <v>17</v>
      </c>
      <c r="C144" s="92" t="s">
        <v>41</v>
      </c>
      <c r="D144" s="92" t="s">
        <v>57</v>
      </c>
      <c r="E144" s="90" t="s">
        <v>18</v>
      </c>
      <c r="F144" s="92" t="s">
        <v>54</v>
      </c>
      <c r="G144" s="92" t="s">
        <v>19</v>
      </c>
      <c r="H144" s="90" t="s">
        <v>149</v>
      </c>
      <c r="I144" s="90" t="s">
        <v>18</v>
      </c>
      <c r="J144" s="93" t="s">
        <v>18</v>
      </c>
      <c r="K144" s="93" t="s">
        <v>33</v>
      </c>
      <c r="L144" s="94">
        <v>-14.58</v>
      </c>
      <c r="M144" s="90" t="s">
        <v>21</v>
      </c>
      <c r="N144" s="93" t="s">
        <v>22</v>
      </c>
      <c r="O144" s="93" t="s">
        <v>55</v>
      </c>
      <c r="P144" s="95">
        <v>42258</v>
      </c>
      <c r="Q144" s="90" t="s">
        <v>23</v>
      </c>
    </row>
    <row r="145" spans="1:17" x14ac:dyDescent="0.25">
      <c r="A145" s="90" t="s">
        <v>53</v>
      </c>
      <c r="B145" s="91" t="s">
        <v>17</v>
      </c>
      <c r="C145" s="92" t="s">
        <v>41</v>
      </c>
      <c r="D145" s="92" t="s">
        <v>42</v>
      </c>
      <c r="E145" s="90" t="s">
        <v>18</v>
      </c>
      <c r="F145" s="92" t="s">
        <v>54</v>
      </c>
      <c r="G145" s="92" t="s">
        <v>19</v>
      </c>
      <c r="H145" s="90" t="s">
        <v>18</v>
      </c>
      <c r="I145" s="90" t="s">
        <v>18</v>
      </c>
      <c r="J145" s="93" t="s">
        <v>18</v>
      </c>
      <c r="K145" s="93" t="s">
        <v>33</v>
      </c>
      <c r="L145" s="94">
        <v>-9.5400000000000009</v>
      </c>
      <c r="M145" s="90" t="s">
        <v>21</v>
      </c>
      <c r="N145" s="93" t="s">
        <v>22</v>
      </c>
      <c r="O145" s="93" t="s">
        <v>55</v>
      </c>
      <c r="P145" s="95">
        <v>42258</v>
      </c>
      <c r="Q145" s="90" t="s">
        <v>23</v>
      </c>
    </row>
    <row r="146" spans="1:17" x14ac:dyDescent="0.25">
      <c r="A146" s="90" t="s">
        <v>53</v>
      </c>
      <c r="B146" s="91" t="s">
        <v>17</v>
      </c>
      <c r="C146" s="92" t="s">
        <v>41</v>
      </c>
      <c r="D146" s="92" t="s">
        <v>57</v>
      </c>
      <c r="E146" s="90" t="s">
        <v>18</v>
      </c>
      <c r="F146" s="92" t="s">
        <v>54</v>
      </c>
      <c r="G146" s="92" t="s">
        <v>19</v>
      </c>
      <c r="H146" s="90" t="s">
        <v>18</v>
      </c>
      <c r="I146" s="90" t="s">
        <v>18</v>
      </c>
      <c r="J146" s="93" t="s">
        <v>18</v>
      </c>
      <c r="K146" s="93" t="s">
        <v>33</v>
      </c>
      <c r="L146" s="94">
        <v>-8.1</v>
      </c>
      <c r="M146" s="90" t="s">
        <v>21</v>
      </c>
      <c r="N146" s="93" t="s">
        <v>22</v>
      </c>
      <c r="O146" s="93" t="s">
        <v>55</v>
      </c>
      <c r="P146" s="95">
        <v>42258</v>
      </c>
      <c r="Q146" s="90" t="s">
        <v>23</v>
      </c>
    </row>
    <row r="147" spans="1:17" x14ac:dyDescent="0.25">
      <c r="A147" s="90" t="s">
        <v>53</v>
      </c>
      <c r="B147" s="91" t="s">
        <v>17</v>
      </c>
      <c r="C147" s="92" t="s">
        <v>41</v>
      </c>
      <c r="D147" s="92" t="s">
        <v>57</v>
      </c>
      <c r="E147" s="90" t="s">
        <v>18</v>
      </c>
      <c r="F147" s="92" t="s">
        <v>54</v>
      </c>
      <c r="G147" s="92" t="s">
        <v>19</v>
      </c>
      <c r="H147" s="90" t="s">
        <v>18</v>
      </c>
      <c r="I147" s="90" t="s">
        <v>18</v>
      </c>
      <c r="J147" s="93" t="s">
        <v>18</v>
      </c>
      <c r="K147" s="93" t="s">
        <v>33</v>
      </c>
      <c r="L147" s="94">
        <v>-8.1</v>
      </c>
      <c r="M147" s="90" t="s">
        <v>21</v>
      </c>
      <c r="N147" s="93" t="s">
        <v>22</v>
      </c>
      <c r="O147" s="93" t="s">
        <v>55</v>
      </c>
      <c r="P147" s="95">
        <v>42258</v>
      </c>
      <c r="Q147" s="90" t="s">
        <v>23</v>
      </c>
    </row>
    <row r="148" spans="1:17" x14ac:dyDescent="0.25">
      <c r="A148" s="90" t="s">
        <v>121</v>
      </c>
      <c r="B148" s="91" t="s">
        <v>17</v>
      </c>
      <c r="C148" s="92" t="s">
        <v>41</v>
      </c>
      <c r="D148" s="92" t="s">
        <v>42</v>
      </c>
      <c r="E148" s="90" t="s">
        <v>18</v>
      </c>
      <c r="F148" s="92" t="s">
        <v>54</v>
      </c>
      <c r="G148" s="92" t="s">
        <v>19</v>
      </c>
      <c r="H148" s="90" t="s">
        <v>122</v>
      </c>
      <c r="I148" s="90" t="s">
        <v>18</v>
      </c>
      <c r="J148" s="93" t="s">
        <v>18</v>
      </c>
      <c r="K148" s="93" t="s">
        <v>60</v>
      </c>
      <c r="L148" s="94">
        <v>30</v>
      </c>
      <c r="M148" s="90" t="s">
        <v>21</v>
      </c>
      <c r="N148" s="93" t="s">
        <v>22</v>
      </c>
      <c r="O148" s="93" t="s">
        <v>123</v>
      </c>
      <c r="P148" s="95">
        <v>42289</v>
      </c>
      <c r="Q148" s="90" t="s">
        <v>23</v>
      </c>
    </row>
    <row r="149" spans="1:17" x14ac:dyDescent="0.25">
      <c r="A149" s="90" t="s">
        <v>121</v>
      </c>
      <c r="B149" s="91" t="s">
        <v>17</v>
      </c>
      <c r="C149" s="92" t="s">
        <v>41</v>
      </c>
      <c r="D149" s="92" t="s">
        <v>42</v>
      </c>
      <c r="E149" s="90" t="s">
        <v>18</v>
      </c>
      <c r="F149" s="92" t="s">
        <v>54</v>
      </c>
      <c r="G149" s="92" t="s">
        <v>19</v>
      </c>
      <c r="H149" s="90" t="s">
        <v>124</v>
      </c>
      <c r="I149" s="90" t="s">
        <v>18</v>
      </c>
      <c r="J149" s="93" t="s">
        <v>18</v>
      </c>
      <c r="K149" s="93" t="s">
        <v>60</v>
      </c>
      <c r="L149" s="94">
        <v>44</v>
      </c>
      <c r="M149" s="90" t="s">
        <v>21</v>
      </c>
      <c r="N149" s="93" t="s">
        <v>22</v>
      </c>
      <c r="O149" s="93" t="s">
        <v>125</v>
      </c>
      <c r="P149" s="95">
        <v>42289</v>
      </c>
      <c r="Q149" s="90" t="s">
        <v>23</v>
      </c>
    </row>
    <row r="150" spans="1:17" x14ac:dyDescent="0.25">
      <c r="A150" s="90" t="s">
        <v>121</v>
      </c>
      <c r="B150" s="91" t="s">
        <v>17</v>
      </c>
      <c r="C150" s="92" t="s">
        <v>41</v>
      </c>
      <c r="D150" s="92" t="s">
        <v>42</v>
      </c>
      <c r="E150" s="90" t="s">
        <v>18</v>
      </c>
      <c r="F150" s="92" t="s">
        <v>54</v>
      </c>
      <c r="G150" s="92" t="s">
        <v>19</v>
      </c>
      <c r="H150" s="90" t="s">
        <v>126</v>
      </c>
      <c r="I150" s="90" t="s">
        <v>18</v>
      </c>
      <c r="J150" s="93" t="s">
        <v>18</v>
      </c>
      <c r="K150" s="93" t="s">
        <v>60</v>
      </c>
      <c r="L150" s="94">
        <v>55</v>
      </c>
      <c r="M150" s="90" t="s">
        <v>21</v>
      </c>
      <c r="N150" s="93" t="s">
        <v>22</v>
      </c>
      <c r="O150" s="93" t="s">
        <v>127</v>
      </c>
      <c r="P150" s="95">
        <v>42289</v>
      </c>
      <c r="Q150" s="90" t="s">
        <v>23</v>
      </c>
    </row>
    <row r="151" spans="1:17" x14ac:dyDescent="0.25">
      <c r="A151" s="90" t="s">
        <v>121</v>
      </c>
      <c r="B151" s="91" t="s">
        <v>17</v>
      </c>
      <c r="C151" s="92" t="s">
        <v>41</v>
      </c>
      <c r="D151" s="92" t="s">
        <v>42</v>
      </c>
      <c r="E151" s="90" t="s">
        <v>18</v>
      </c>
      <c r="F151" s="92" t="s">
        <v>54</v>
      </c>
      <c r="G151" s="92" t="s">
        <v>19</v>
      </c>
      <c r="H151" s="90" t="s">
        <v>130</v>
      </c>
      <c r="I151" s="90" t="s">
        <v>18</v>
      </c>
      <c r="J151" s="93" t="s">
        <v>18</v>
      </c>
      <c r="K151" s="93" t="s">
        <v>60</v>
      </c>
      <c r="L151" s="94">
        <v>230</v>
      </c>
      <c r="M151" s="90" t="s">
        <v>21</v>
      </c>
      <c r="N151" s="93" t="s">
        <v>22</v>
      </c>
      <c r="O151" s="93" t="s">
        <v>131</v>
      </c>
      <c r="P151" s="95">
        <v>42289</v>
      </c>
      <c r="Q151" s="90" t="s">
        <v>23</v>
      </c>
    </row>
    <row r="152" spans="1:17" x14ac:dyDescent="0.25">
      <c r="A152" s="90" t="s">
        <v>121</v>
      </c>
      <c r="B152" s="91" t="s">
        <v>17</v>
      </c>
      <c r="C152" s="92" t="s">
        <v>41</v>
      </c>
      <c r="D152" s="92" t="s">
        <v>42</v>
      </c>
      <c r="E152" s="90" t="s">
        <v>18</v>
      </c>
      <c r="F152" s="92" t="s">
        <v>54</v>
      </c>
      <c r="G152" s="92" t="s">
        <v>19</v>
      </c>
      <c r="H152" s="90" t="s">
        <v>132</v>
      </c>
      <c r="I152" s="90" t="s">
        <v>18</v>
      </c>
      <c r="J152" s="93" t="s">
        <v>18</v>
      </c>
      <c r="K152" s="93" t="s">
        <v>60</v>
      </c>
      <c r="L152" s="94">
        <v>230</v>
      </c>
      <c r="M152" s="90" t="s">
        <v>21</v>
      </c>
      <c r="N152" s="93" t="s">
        <v>22</v>
      </c>
      <c r="O152" s="93" t="s">
        <v>131</v>
      </c>
      <c r="P152" s="95">
        <v>42289</v>
      </c>
      <c r="Q152" s="90" t="s">
        <v>23</v>
      </c>
    </row>
    <row r="153" spans="1:17" x14ac:dyDescent="0.25">
      <c r="A153" s="90" t="s">
        <v>121</v>
      </c>
      <c r="B153" s="91" t="s">
        <v>17</v>
      </c>
      <c r="C153" s="92" t="s">
        <v>41</v>
      </c>
      <c r="D153" s="92" t="s">
        <v>57</v>
      </c>
      <c r="E153" s="90" t="s">
        <v>18</v>
      </c>
      <c r="F153" s="92" t="s">
        <v>54</v>
      </c>
      <c r="G153" s="92" t="s">
        <v>19</v>
      </c>
      <c r="H153" s="90" t="s">
        <v>133</v>
      </c>
      <c r="I153" s="90" t="s">
        <v>18</v>
      </c>
      <c r="J153" s="93" t="s">
        <v>18</v>
      </c>
      <c r="K153" s="93" t="s">
        <v>60</v>
      </c>
      <c r="L153" s="94">
        <v>250</v>
      </c>
      <c r="M153" s="90" t="s">
        <v>21</v>
      </c>
      <c r="N153" s="93" t="s">
        <v>22</v>
      </c>
      <c r="O153" s="93" t="s">
        <v>76</v>
      </c>
      <c r="P153" s="95">
        <v>42289</v>
      </c>
      <c r="Q153" s="90" t="s">
        <v>23</v>
      </c>
    </row>
    <row r="154" spans="1:17" x14ac:dyDescent="0.25">
      <c r="A154" s="90" t="s">
        <v>121</v>
      </c>
      <c r="B154" s="91" t="s">
        <v>17</v>
      </c>
      <c r="C154" s="92" t="s">
        <v>41</v>
      </c>
      <c r="D154" s="92" t="s">
        <v>57</v>
      </c>
      <c r="E154" s="90" t="s">
        <v>18</v>
      </c>
      <c r="F154" s="92" t="s">
        <v>54</v>
      </c>
      <c r="G154" s="92" t="s">
        <v>19</v>
      </c>
      <c r="H154" s="90" t="s">
        <v>134</v>
      </c>
      <c r="I154" s="90" t="s">
        <v>18</v>
      </c>
      <c r="J154" s="93" t="s">
        <v>18</v>
      </c>
      <c r="K154" s="93" t="s">
        <v>60</v>
      </c>
      <c r="L154" s="94">
        <v>250</v>
      </c>
      <c r="M154" s="90" t="s">
        <v>21</v>
      </c>
      <c r="N154" s="93" t="s">
        <v>22</v>
      </c>
      <c r="O154" s="93" t="s">
        <v>76</v>
      </c>
      <c r="P154" s="95">
        <v>42289</v>
      </c>
      <c r="Q154" s="90" t="s">
        <v>23</v>
      </c>
    </row>
    <row r="155" spans="1:17" x14ac:dyDescent="0.25">
      <c r="A155" s="90" t="s">
        <v>121</v>
      </c>
      <c r="B155" s="91" t="s">
        <v>17</v>
      </c>
      <c r="C155" s="92" t="s">
        <v>41</v>
      </c>
      <c r="D155" s="92" t="s">
        <v>42</v>
      </c>
      <c r="E155" s="90" t="s">
        <v>18</v>
      </c>
      <c r="F155" s="92" t="s">
        <v>54</v>
      </c>
      <c r="G155" s="92" t="s">
        <v>19</v>
      </c>
      <c r="H155" s="90" t="s">
        <v>135</v>
      </c>
      <c r="I155" s="90" t="s">
        <v>18</v>
      </c>
      <c r="J155" s="93" t="s">
        <v>18</v>
      </c>
      <c r="K155" s="93" t="s">
        <v>27</v>
      </c>
      <c r="L155" s="94">
        <v>250</v>
      </c>
      <c r="M155" s="90" t="s">
        <v>21</v>
      </c>
      <c r="N155" s="93" t="s">
        <v>22</v>
      </c>
      <c r="O155" s="93" t="s">
        <v>136</v>
      </c>
      <c r="P155" s="95">
        <v>42289</v>
      </c>
      <c r="Q155" s="90" t="s">
        <v>23</v>
      </c>
    </row>
    <row r="156" spans="1:17" x14ac:dyDescent="0.25">
      <c r="A156" s="90" t="s">
        <v>121</v>
      </c>
      <c r="B156" s="91" t="s">
        <v>17</v>
      </c>
      <c r="C156" s="92" t="s">
        <v>41</v>
      </c>
      <c r="D156" s="92" t="s">
        <v>57</v>
      </c>
      <c r="E156" s="90" t="s">
        <v>18</v>
      </c>
      <c r="F156" s="92" t="s">
        <v>54</v>
      </c>
      <c r="G156" s="92" t="s">
        <v>34</v>
      </c>
      <c r="H156" s="90" t="s">
        <v>128</v>
      </c>
      <c r="I156" s="90" t="s">
        <v>18</v>
      </c>
      <c r="J156" s="93" t="s">
        <v>18</v>
      </c>
      <c r="K156" s="93" t="s">
        <v>27</v>
      </c>
      <c r="L156" s="94">
        <v>100</v>
      </c>
      <c r="M156" s="90" t="s">
        <v>21</v>
      </c>
      <c r="N156" s="93" t="s">
        <v>22</v>
      </c>
      <c r="O156" s="93" t="s">
        <v>129</v>
      </c>
      <c r="P156" s="95">
        <v>42289</v>
      </c>
      <c r="Q156" s="90" t="s">
        <v>23</v>
      </c>
    </row>
    <row r="157" spans="1:17" x14ac:dyDescent="0.25">
      <c r="A157" s="90" t="s">
        <v>121</v>
      </c>
      <c r="B157" s="91" t="s">
        <v>17</v>
      </c>
      <c r="C157" s="92" t="s">
        <v>41</v>
      </c>
      <c r="D157" s="92" t="s">
        <v>57</v>
      </c>
      <c r="E157" s="90" t="s">
        <v>18</v>
      </c>
      <c r="F157" s="92" t="s">
        <v>54</v>
      </c>
      <c r="G157" s="92" t="s">
        <v>34</v>
      </c>
      <c r="H157" s="90" t="s">
        <v>139</v>
      </c>
      <c r="I157" s="90" t="s">
        <v>18</v>
      </c>
      <c r="J157" s="93" t="s">
        <v>18</v>
      </c>
      <c r="K157" s="93" t="s">
        <v>27</v>
      </c>
      <c r="L157" s="94">
        <v>475</v>
      </c>
      <c r="M157" s="90" t="s">
        <v>21</v>
      </c>
      <c r="N157" s="93" t="s">
        <v>22</v>
      </c>
      <c r="O157" s="93" t="s">
        <v>109</v>
      </c>
      <c r="P157" s="95">
        <v>42289</v>
      </c>
      <c r="Q157" s="90" t="s">
        <v>23</v>
      </c>
    </row>
    <row r="158" spans="1:17" x14ac:dyDescent="0.25">
      <c r="A158" s="90" t="s">
        <v>121</v>
      </c>
      <c r="B158" s="91" t="s">
        <v>17</v>
      </c>
      <c r="C158" s="92" t="s">
        <v>41</v>
      </c>
      <c r="D158" s="92" t="s">
        <v>57</v>
      </c>
      <c r="E158" s="90" t="s">
        <v>18</v>
      </c>
      <c r="F158" s="92" t="s">
        <v>54</v>
      </c>
      <c r="G158" s="92" t="s">
        <v>34</v>
      </c>
      <c r="H158" s="90" t="s">
        <v>141</v>
      </c>
      <c r="I158" s="90" t="s">
        <v>18</v>
      </c>
      <c r="J158" s="93" t="s">
        <v>18</v>
      </c>
      <c r="K158" s="93" t="s">
        <v>27</v>
      </c>
      <c r="L158" s="94">
        <v>770</v>
      </c>
      <c r="M158" s="90" t="s">
        <v>21</v>
      </c>
      <c r="N158" s="93" t="s">
        <v>22</v>
      </c>
      <c r="O158" s="93" t="s">
        <v>142</v>
      </c>
      <c r="P158" s="95">
        <v>42289</v>
      </c>
      <c r="Q158" s="90" t="s">
        <v>23</v>
      </c>
    </row>
    <row r="159" spans="1:17" x14ac:dyDescent="0.25">
      <c r="A159" s="90" t="s">
        <v>121</v>
      </c>
      <c r="B159" s="91" t="s">
        <v>17</v>
      </c>
      <c r="C159" s="92" t="s">
        <v>41</v>
      </c>
      <c r="D159" s="92" t="s">
        <v>42</v>
      </c>
      <c r="E159" s="90" t="s">
        <v>18</v>
      </c>
      <c r="F159" s="92" t="s">
        <v>54</v>
      </c>
      <c r="G159" s="92" t="s">
        <v>19</v>
      </c>
      <c r="H159" s="90" t="s">
        <v>137</v>
      </c>
      <c r="I159" s="90" t="s">
        <v>18</v>
      </c>
      <c r="J159" s="93" t="s">
        <v>18</v>
      </c>
      <c r="K159" s="93" t="s">
        <v>33</v>
      </c>
      <c r="L159" s="94">
        <v>252.94</v>
      </c>
      <c r="M159" s="90" t="s">
        <v>21</v>
      </c>
      <c r="N159" s="93" t="s">
        <v>22</v>
      </c>
      <c r="O159" s="93" t="s">
        <v>55</v>
      </c>
      <c r="P159" s="95">
        <v>42289</v>
      </c>
      <c r="Q159" s="90" t="s">
        <v>23</v>
      </c>
    </row>
    <row r="160" spans="1:17" x14ac:dyDescent="0.25">
      <c r="A160" s="90" t="s">
        <v>121</v>
      </c>
      <c r="B160" s="91" t="s">
        <v>17</v>
      </c>
      <c r="C160" s="92" t="s">
        <v>41</v>
      </c>
      <c r="D160" s="92" t="s">
        <v>57</v>
      </c>
      <c r="E160" s="90" t="s">
        <v>18</v>
      </c>
      <c r="F160" s="92" t="s">
        <v>54</v>
      </c>
      <c r="G160" s="92" t="s">
        <v>19</v>
      </c>
      <c r="H160" s="90" t="s">
        <v>138</v>
      </c>
      <c r="I160" s="90" t="s">
        <v>18</v>
      </c>
      <c r="J160" s="93" t="s">
        <v>18</v>
      </c>
      <c r="K160" s="93" t="s">
        <v>33</v>
      </c>
      <c r="L160" s="94">
        <v>299.98</v>
      </c>
      <c r="M160" s="90" t="s">
        <v>21</v>
      </c>
      <c r="N160" s="93" t="s">
        <v>22</v>
      </c>
      <c r="O160" s="93" t="s">
        <v>55</v>
      </c>
      <c r="P160" s="95">
        <v>42289</v>
      </c>
      <c r="Q160" s="90" t="s">
        <v>23</v>
      </c>
    </row>
    <row r="161" spans="1:17" x14ac:dyDescent="0.25">
      <c r="A161" s="90" t="s">
        <v>121</v>
      </c>
      <c r="B161" s="91" t="s">
        <v>17</v>
      </c>
      <c r="C161" s="92" t="s">
        <v>41</v>
      </c>
      <c r="D161" s="92" t="s">
        <v>57</v>
      </c>
      <c r="E161" s="90" t="s">
        <v>18</v>
      </c>
      <c r="F161" s="92" t="s">
        <v>54</v>
      </c>
      <c r="G161" s="92" t="s">
        <v>19</v>
      </c>
      <c r="H161" s="90" t="s">
        <v>140</v>
      </c>
      <c r="I161" s="90" t="s">
        <v>18</v>
      </c>
      <c r="J161" s="93" t="s">
        <v>18</v>
      </c>
      <c r="K161" s="93" t="s">
        <v>33</v>
      </c>
      <c r="L161" s="94">
        <v>759.96</v>
      </c>
      <c r="M161" s="90" t="s">
        <v>21</v>
      </c>
      <c r="N161" s="93" t="s">
        <v>22</v>
      </c>
      <c r="O161" s="93" t="s">
        <v>55</v>
      </c>
      <c r="P161" s="95">
        <v>42289</v>
      </c>
      <c r="Q161" s="90" t="s">
        <v>23</v>
      </c>
    </row>
    <row r="162" spans="1:17" x14ac:dyDescent="0.25">
      <c r="A162" s="90" t="s">
        <v>103</v>
      </c>
      <c r="B162" s="91" t="s">
        <v>17</v>
      </c>
      <c r="C162" s="92" t="s">
        <v>41</v>
      </c>
      <c r="D162" s="92" t="s">
        <v>42</v>
      </c>
      <c r="E162" s="90" t="s">
        <v>18</v>
      </c>
      <c r="F162" s="92" t="s">
        <v>54</v>
      </c>
      <c r="G162" s="92" t="s">
        <v>19</v>
      </c>
      <c r="H162" s="90" t="s">
        <v>106</v>
      </c>
      <c r="I162" s="90" t="s">
        <v>18</v>
      </c>
      <c r="J162" s="93" t="s">
        <v>18</v>
      </c>
      <c r="K162" s="93" t="s">
        <v>20</v>
      </c>
      <c r="L162" s="94">
        <v>42.800000000000004</v>
      </c>
      <c r="M162" s="90" t="s">
        <v>21</v>
      </c>
      <c r="N162" s="93" t="s">
        <v>22</v>
      </c>
      <c r="O162" s="93" t="s">
        <v>107</v>
      </c>
      <c r="P162" s="95">
        <v>42318</v>
      </c>
      <c r="Q162" s="90" t="s">
        <v>23</v>
      </c>
    </row>
    <row r="163" spans="1:17" x14ac:dyDescent="0.25">
      <c r="A163" s="90" t="s">
        <v>103</v>
      </c>
      <c r="B163" s="91" t="s">
        <v>17</v>
      </c>
      <c r="C163" s="92" t="s">
        <v>41</v>
      </c>
      <c r="D163" s="92" t="s">
        <v>57</v>
      </c>
      <c r="E163" s="90" t="s">
        <v>18</v>
      </c>
      <c r="F163" s="92" t="s">
        <v>54</v>
      </c>
      <c r="G163" s="92" t="s">
        <v>19</v>
      </c>
      <c r="H163" s="90" t="s">
        <v>111</v>
      </c>
      <c r="I163" s="90" t="s">
        <v>18</v>
      </c>
      <c r="J163" s="93" t="s">
        <v>18</v>
      </c>
      <c r="K163" s="93" t="s">
        <v>20</v>
      </c>
      <c r="L163" s="94">
        <v>186.65</v>
      </c>
      <c r="M163" s="90" t="s">
        <v>21</v>
      </c>
      <c r="N163" s="93" t="s">
        <v>22</v>
      </c>
      <c r="O163" s="93" t="s">
        <v>112</v>
      </c>
      <c r="P163" s="95">
        <v>42318</v>
      </c>
      <c r="Q163" s="90" t="s">
        <v>23</v>
      </c>
    </row>
    <row r="164" spans="1:17" x14ac:dyDescent="0.25">
      <c r="A164" s="90" t="s">
        <v>103</v>
      </c>
      <c r="B164" s="91" t="s">
        <v>17</v>
      </c>
      <c r="C164" s="92" t="s">
        <v>41</v>
      </c>
      <c r="D164" s="92" t="s">
        <v>42</v>
      </c>
      <c r="E164" s="90" t="s">
        <v>18</v>
      </c>
      <c r="F164" s="92" t="s">
        <v>54</v>
      </c>
      <c r="G164" s="92" t="s">
        <v>19</v>
      </c>
      <c r="H164" s="90" t="s">
        <v>104</v>
      </c>
      <c r="I164" s="90" t="s">
        <v>18</v>
      </c>
      <c r="J164" s="93" t="s">
        <v>18</v>
      </c>
      <c r="K164" s="93" t="s">
        <v>60</v>
      </c>
      <c r="L164" s="94">
        <v>-86</v>
      </c>
      <c r="M164" s="90" t="s">
        <v>21</v>
      </c>
      <c r="N164" s="93" t="s">
        <v>22</v>
      </c>
      <c r="O164" s="93" t="s">
        <v>105</v>
      </c>
      <c r="P164" s="95">
        <v>42318</v>
      </c>
      <c r="Q164" s="90" t="s">
        <v>23</v>
      </c>
    </row>
    <row r="165" spans="1:17" x14ac:dyDescent="0.25">
      <c r="A165" s="90" t="s">
        <v>103</v>
      </c>
      <c r="B165" s="91" t="s">
        <v>17</v>
      </c>
      <c r="C165" s="92" t="s">
        <v>41</v>
      </c>
      <c r="D165" s="92" t="s">
        <v>42</v>
      </c>
      <c r="E165" s="90" t="s">
        <v>18</v>
      </c>
      <c r="F165" s="92" t="s">
        <v>54</v>
      </c>
      <c r="G165" s="92" t="s">
        <v>19</v>
      </c>
      <c r="H165" s="90" t="s">
        <v>104</v>
      </c>
      <c r="I165" s="90" t="s">
        <v>18</v>
      </c>
      <c r="J165" s="93" t="s">
        <v>18</v>
      </c>
      <c r="K165" s="93" t="s">
        <v>60</v>
      </c>
      <c r="L165" s="94">
        <v>86</v>
      </c>
      <c r="M165" s="90" t="s">
        <v>21</v>
      </c>
      <c r="N165" s="93" t="s">
        <v>22</v>
      </c>
      <c r="O165" s="93" t="s">
        <v>105</v>
      </c>
      <c r="P165" s="95">
        <v>42318</v>
      </c>
      <c r="Q165" s="90" t="s">
        <v>23</v>
      </c>
    </row>
    <row r="166" spans="1:17" x14ac:dyDescent="0.25">
      <c r="A166" s="90" t="s">
        <v>103</v>
      </c>
      <c r="B166" s="91" t="s">
        <v>17</v>
      </c>
      <c r="C166" s="92" t="s">
        <v>41</v>
      </c>
      <c r="D166" s="92" t="s">
        <v>42</v>
      </c>
      <c r="E166" s="90" t="s">
        <v>18</v>
      </c>
      <c r="F166" s="92" t="s">
        <v>54</v>
      </c>
      <c r="G166" s="92" t="s">
        <v>19</v>
      </c>
      <c r="H166" s="90" t="s">
        <v>113</v>
      </c>
      <c r="I166" s="90" t="s">
        <v>18</v>
      </c>
      <c r="J166" s="93" t="s">
        <v>18</v>
      </c>
      <c r="K166" s="93" t="s">
        <v>60</v>
      </c>
      <c r="L166" s="94">
        <v>72</v>
      </c>
      <c r="M166" s="90" t="s">
        <v>21</v>
      </c>
      <c r="N166" s="93" t="s">
        <v>22</v>
      </c>
      <c r="O166" s="93" t="s">
        <v>114</v>
      </c>
      <c r="P166" s="95">
        <v>42318</v>
      </c>
      <c r="Q166" s="90" t="s">
        <v>23</v>
      </c>
    </row>
    <row r="167" spans="1:17" x14ac:dyDescent="0.25">
      <c r="A167" s="90" t="s">
        <v>103</v>
      </c>
      <c r="B167" s="91" t="s">
        <v>17</v>
      </c>
      <c r="C167" s="92" t="s">
        <v>41</v>
      </c>
      <c r="D167" s="92" t="s">
        <v>42</v>
      </c>
      <c r="E167" s="90" t="s">
        <v>18</v>
      </c>
      <c r="F167" s="92" t="s">
        <v>54</v>
      </c>
      <c r="G167" s="92" t="s">
        <v>19</v>
      </c>
      <c r="H167" s="90" t="s">
        <v>115</v>
      </c>
      <c r="I167" s="90" t="s">
        <v>18</v>
      </c>
      <c r="J167" s="93" t="s">
        <v>18</v>
      </c>
      <c r="K167" s="93" t="s">
        <v>60</v>
      </c>
      <c r="L167" s="94">
        <v>60</v>
      </c>
      <c r="M167" s="90" t="s">
        <v>21</v>
      </c>
      <c r="N167" s="93" t="s">
        <v>22</v>
      </c>
      <c r="O167" s="93" t="s">
        <v>116</v>
      </c>
      <c r="P167" s="95">
        <v>42318</v>
      </c>
      <c r="Q167" s="90" t="s">
        <v>23</v>
      </c>
    </row>
    <row r="168" spans="1:17" x14ac:dyDescent="0.25">
      <c r="A168" s="90" t="s">
        <v>103</v>
      </c>
      <c r="B168" s="91" t="s">
        <v>17</v>
      </c>
      <c r="C168" s="92" t="s">
        <v>41</v>
      </c>
      <c r="D168" s="92" t="s">
        <v>57</v>
      </c>
      <c r="E168" s="90" t="s">
        <v>18</v>
      </c>
      <c r="F168" s="92" t="s">
        <v>54</v>
      </c>
      <c r="G168" s="92" t="s">
        <v>19</v>
      </c>
      <c r="H168" s="90" t="s">
        <v>117</v>
      </c>
      <c r="I168" s="90" t="s">
        <v>18</v>
      </c>
      <c r="J168" s="93" t="s">
        <v>18</v>
      </c>
      <c r="K168" s="93" t="s">
        <v>60</v>
      </c>
      <c r="L168" s="94">
        <v>400</v>
      </c>
      <c r="M168" s="90" t="s">
        <v>21</v>
      </c>
      <c r="N168" s="93" t="s">
        <v>22</v>
      </c>
      <c r="O168" s="93" t="s">
        <v>76</v>
      </c>
      <c r="P168" s="95">
        <v>42318</v>
      </c>
      <c r="Q168" s="90" t="s">
        <v>23</v>
      </c>
    </row>
    <row r="169" spans="1:17" x14ac:dyDescent="0.25">
      <c r="A169" s="90" t="s">
        <v>103</v>
      </c>
      <c r="B169" s="91" t="s">
        <v>17</v>
      </c>
      <c r="C169" s="92" t="s">
        <v>41</v>
      </c>
      <c r="D169" s="92" t="s">
        <v>42</v>
      </c>
      <c r="E169" s="90" t="s">
        <v>18</v>
      </c>
      <c r="F169" s="92" t="s">
        <v>54</v>
      </c>
      <c r="G169" s="92" t="s">
        <v>19</v>
      </c>
      <c r="H169" s="90" t="s">
        <v>119</v>
      </c>
      <c r="I169" s="90" t="s">
        <v>18</v>
      </c>
      <c r="J169" s="93" t="s">
        <v>18</v>
      </c>
      <c r="K169" s="93" t="s">
        <v>60</v>
      </c>
      <c r="L169" s="94">
        <v>-86</v>
      </c>
      <c r="M169" s="90" t="s">
        <v>21</v>
      </c>
      <c r="N169" s="93" t="s">
        <v>22</v>
      </c>
      <c r="O169" s="93" t="s">
        <v>120</v>
      </c>
      <c r="P169" s="95">
        <v>42318</v>
      </c>
      <c r="Q169" s="90" t="s">
        <v>23</v>
      </c>
    </row>
    <row r="170" spans="1:17" x14ac:dyDescent="0.25">
      <c r="A170" s="90" t="s">
        <v>103</v>
      </c>
      <c r="B170" s="91" t="s">
        <v>17</v>
      </c>
      <c r="C170" s="92" t="s">
        <v>41</v>
      </c>
      <c r="D170" s="92" t="s">
        <v>42</v>
      </c>
      <c r="E170" s="90" t="s">
        <v>18</v>
      </c>
      <c r="F170" s="92" t="s">
        <v>54</v>
      </c>
      <c r="G170" s="92" t="s">
        <v>34</v>
      </c>
      <c r="H170" s="90" t="s">
        <v>108</v>
      </c>
      <c r="I170" s="90" t="s">
        <v>18</v>
      </c>
      <c r="J170" s="93" t="s">
        <v>18</v>
      </c>
      <c r="K170" s="93" t="s">
        <v>27</v>
      </c>
      <c r="L170" s="94">
        <v>375</v>
      </c>
      <c r="M170" s="90" t="s">
        <v>21</v>
      </c>
      <c r="N170" s="93" t="s">
        <v>22</v>
      </c>
      <c r="O170" s="93" t="s">
        <v>109</v>
      </c>
      <c r="P170" s="95">
        <v>42318</v>
      </c>
      <c r="Q170" s="90" t="s">
        <v>23</v>
      </c>
    </row>
    <row r="171" spans="1:17" x14ac:dyDescent="0.25">
      <c r="A171" s="90" t="s">
        <v>103</v>
      </c>
      <c r="B171" s="91" t="s">
        <v>17</v>
      </c>
      <c r="C171" s="92" t="s">
        <v>41</v>
      </c>
      <c r="D171" s="92" t="s">
        <v>42</v>
      </c>
      <c r="E171" s="90" t="s">
        <v>18</v>
      </c>
      <c r="F171" s="92" t="s">
        <v>54</v>
      </c>
      <c r="G171" s="92" t="s">
        <v>34</v>
      </c>
      <c r="H171" s="90" t="s">
        <v>110</v>
      </c>
      <c r="I171" s="90" t="s">
        <v>18</v>
      </c>
      <c r="J171" s="93" t="s">
        <v>18</v>
      </c>
      <c r="K171" s="93" t="s">
        <v>27</v>
      </c>
      <c r="L171" s="94">
        <v>375</v>
      </c>
      <c r="M171" s="90" t="s">
        <v>21</v>
      </c>
      <c r="N171" s="93" t="s">
        <v>22</v>
      </c>
      <c r="O171" s="93" t="s">
        <v>109</v>
      </c>
      <c r="P171" s="95">
        <v>42318</v>
      </c>
      <c r="Q171" s="90" t="s">
        <v>23</v>
      </c>
    </row>
    <row r="172" spans="1:17" x14ac:dyDescent="0.25">
      <c r="A172" s="90" t="s">
        <v>103</v>
      </c>
      <c r="B172" s="91" t="s">
        <v>17</v>
      </c>
      <c r="C172" s="92" t="s">
        <v>41</v>
      </c>
      <c r="D172" s="92" t="s">
        <v>42</v>
      </c>
      <c r="E172" s="90" t="s">
        <v>18</v>
      </c>
      <c r="F172" s="92" t="s">
        <v>54</v>
      </c>
      <c r="G172" s="92" t="s">
        <v>34</v>
      </c>
      <c r="H172" s="90" t="s">
        <v>118</v>
      </c>
      <c r="I172" s="90" t="s">
        <v>18</v>
      </c>
      <c r="J172" s="93" t="s">
        <v>18</v>
      </c>
      <c r="K172" s="93" t="s">
        <v>27</v>
      </c>
      <c r="L172" s="94">
        <v>375</v>
      </c>
      <c r="M172" s="90" t="s">
        <v>21</v>
      </c>
      <c r="N172" s="93" t="s">
        <v>22</v>
      </c>
      <c r="O172" s="93" t="s">
        <v>109</v>
      </c>
      <c r="P172" s="95">
        <v>42318</v>
      </c>
      <c r="Q172" s="90" t="s">
        <v>23</v>
      </c>
    </row>
    <row r="173" spans="1:17" x14ac:dyDescent="0.25">
      <c r="A173" s="90" t="s">
        <v>212</v>
      </c>
      <c r="B173" s="91" t="s">
        <v>17</v>
      </c>
      <c r="C173" s="92" t="s">
        <v>41</v>
      </c>
      <c r="D173" s="92" t="s">
        <v>42</v>
      </c>
      <c r="E173" s="90" t="s">
        <v>18</v>
      </c>
      <c r="F173" s="92" t="s">
        <v>54</v>
      </c>
      <c r="G173" s="92" t="s">
        <v>19</v>
      </c>
      <c r="H173" s="90" t="s">
        <v>215</v>
      </c>
      <c r="I173" s="90" t="s">
        <v>18</v>
      </c>
      <c r="J173" s="93" t="s">
        <v>18</v>
      </c>
      <c r="K173" s="93" t="s">
        <v>216</v>
      </c>
      <c r="L173" s="94">
        <v>61.6</v>
      </c>
      <c r="M173" s="90" t="s">
        <v>21</v>
      </c>
      <c r="N173" s="93" t="s">
        <v>22</v>
      </c>
      <c r="O173" s="93" t="s">
        <v>217</v>
      </c>
      <c r="P173" s="95">
        <v>42352</v>
      </c>
      <c r="Q173" s="90" t="s">
        <v>23</v>
      </c>
    </row>
    <row r="174" spans="1:17" x14ac:dyDescent="0.25">
      <c r="A174" s="90" t="s">
        <v>212</v>
      </c>
      <c r="B174" s="91" t="s">
        <v>17</v>
      </c>
      <c r="C174" s="92" t="s">
        <v>41</v>
      </c>
      <c r="D174" s="92" t="s">
        <v>42</v>
      </c>
      <c r="E174" s="90" t="s">
        <v>18</v>
      </c>
      <c r="F174" s="92" t="s">
        <v>54</v>
      </c>
      <c r="G174" s="92" t="s">
        <v>19</v>
      </c>
      <c r="H174" s="90" t="s">
        <v>65</v>
      </c>
      <c r="I174" s="90" t="s">
        <v>18</v>
      </c>
      <c r="J174" s="93" t="s">
        <v>18</v>
      </c>
      <c r="K174" s="93" t="s">
        <v>60</v>
      </c>
      <c r="L174" s="94">
        <v>-55</v>
      </c>
      <c r="M174" s="90" t="s">
        <v>21</v>
      </c>
      <c r="N174" s="93" t="s">
        <v>22</v>
      </c>
      <c r="O174" s="93" t="s">
        <v>66</v>
      </c>
      <c r="P174" s="95">
        <v>42352</v>
      </c>
      <c r="Q174" s="90" t="s">
        <v>23</v>
      </c>
    </row>
    <row r="175" spans="1:17" x14ac:dyDescent="0.25">
      <c r="A175" s="90" t="s">
        <v>212</v>
      </c>
      <c r="B175" s="91" t="s">
        <v>17</v>
      </c>
      <c r="C175" s="92" t="s">
        <v>41</v>
      </c>
      <c r="D175" s="92" t="s">
        <v>42</v>
      </c>
      <c r="E175" s="90" t="s">
        <v>18</v>
      </c>
      <c r="F175" s="92" t="s">
        <v>54</v>
      </c>
      <c r="G175" s="92" t="s">
        <v>19</v>
      </c>
      <c r="H175" s="90" t="s">
        <v>218</v>
      </c>
      <c r="I175" s="90" t="s">
        <v>18</v>
      </c>
      <c r="J175" s="93" t="s">
        <v>18</v>
      </c>
      <c r="K175" s="93" t="s">
        <v>60</v>
      </c>
      <c r="L175" s="94">
        <v>230</v>
      </c>
      <c r="M175" s="90" t="s">
        <v>21</v>
      </c>
      <c r="N175" s="93" t="s">
        <v>22</v>
      </c>
      <c r="O175" s="93" t="s">
        <v>131</v>
      </c>
      <c r="P175" s="95">
        <v>42352</v>
      </c>
      <c r="Q175" s="90" t="s">
        <v>23</v>
      </c>
    </row>
    <row r="176" spans="1:17" x14ac:dyDescent="0.25">
      <c r="A176" s="90" t="s">
        <v>212</v>
      </c>
      <c r="B176" s="91" t="s">
        <v>17</v>
      </c>
      <c r="C176" s="92" t="s">
        <v>41</v>
      </c>
      <c r="D176" s="92" t="s">
        <v>42</v>
      </c>
      <c r="E176" s="90" t="s">
        <v>18</v>
      </c>
      <c r="F176" s="92" t="s">
        <v>54</v>
      </c>
      <c r="G176" s="92" t="s">
        <v>19</v>
      </c>
      <c r="H176" s="90" t="s">
        <v>213</v>
      </c>
      <c r="I176" s="90" t="s">
        <v>18</v>
      </c>
      <c r="J176" s="93" t="s">
        <v>18</v>
      </c>
      <c r="K176" s="93" t="s">
        <v>98</v>
      </c>
      <c r="L176" s="94">
        <v>60</v>
      </c>
      <c r="M176" s="90" t="s">
        <v>21</v>
      </c>
      <c r="N176" s="93" t="s">
        <v>22</v>
      </c>
      <c r="O176" s="93" t="s">
        <v>214</v>
      </c>
      <c r="P176" s="95">
        <v>42352</v>
      </c>
      <c r="Q176" s="90" t="s">
        <v>23</v>
      </c>
    </row>
    <row r="177" spans="1:17" x14ac:dyDescent="0.25">
      <c r="A177" s="90" t="s">
        <v>212</v>
      </c>
      <c r="B177" s="91" t="s">
        <v>17</v>
      </c>
      <c r="C177" s="92" t="s">
        <v>41</v>
      </c>
      <c r="D177" s="92" t="s">
        <v>42</v>
      </c>
      <c r="E177" s="90" t="s">
        <v>18</v>
      </c>
      <c r="F177" s="92" t="s">
        <v>54</v>
      </c>
      <c r="G177" s="92" t="s">
        <v>19</v>
      </c>
      <c r="H177" s="90" t="s">
        <v>219</v>
      </c>
      <c r="I177" s="90" t="s">
        <v>18</v>
      </c>
      <c r="J177" s="93" t="s">
        <v>18</v>
      </c>
      <c r="K177" s="93" t="s">
        <v>33</v>
      </c>
      <c r="L177" s="94">
        <v>460</v>
      </c>
      <c r="M177" s="90" t="s">
        <v>21</v>
      </c>
      <c r="N177" s="93" t="s">
        <v>22</v>
      </c>
      <c r="O177" s="93" t="s">
        <v>220</v>
      </c>
      <c r="P177" s="95">
        <v>42352</v>
      </c>
      <c r="Q177" s="90" t="s">
        <v>23</v>
      </c>
    </row>
    <row r="178" spans="1:17" x14ac:dyDescent="0.25">
      <c r="A178" s="90" t="s">
        <v>212</v>
      </c>
      <c r="B178" s="91" t="s">
        <v>17</v>
      </c>
      <c r="C178" s="92" t="s">
        <v>41</v>
      </c>
      <c r="D178" s="92" t="s">
        <v>42</v>
      </c>
      <c r="E178" s="90" t="s">
        <v>18</v>
      </c>
      <c r="F178" s="92" t="s">
        <v>54</v>
      </c>
      <c r="G178" s="92" t="s">
        <v>19</v>
      </c>
      <c r="H178" s="90" t="s">
        <v>221</v>
      </c>
      <c r="I178" s="90" t="s">
        <v>18</v>
      </c>
      <c r="J178" s="93" t="s">
        <v>18</v>
      </c>
      <c r="K178" s="93" t="s">
        <v>33</v>
      </c>
      <c r="L178" s="94">
        <v>884</v>
      </c>
      <c r="M178" s="90" t="s">
        <v>21</v>
      </c>
      <c r="N178" s="93" t="s">
        <v>22</v>
      </c>
      <c r="O178" s="93" t="s">
        <v>55</v>
      </c>
      <c r="P178" s="95">
        <v>42352</v>
      </c>
      <c r="Q178" s="90" t="s">
        <v>23</v>
      </c>
    </row>
    <row r="179" spans="1:17" x14ac:dyDescent="0.25">
      <c r="A179" s="90" t="s">
        <v>143</v>
      </c>
      <c r="B179" s="91" t="s">
        <v>17</v>
      </c>
      <c r="C179" s="92" t="s">
        <v>41</v>
      </c>
      <c r="D179" s="92" t="s">
        <v>42</v>
      </c>
      <c r="E179" s="90" t="s">
        <v>18</v>
      </c>
      <c r="F179" s="92" t="s">
        <v>54</v>
      </c>
      <c r="G179" s="92" t="s">
        <v>34</v>
      </c>
      <c r="H179" s="90" t="s">
        <v>18</v>
      </c>
      <c r="I179" s="90" t="s">
        <v>18</v>
      </c>
      <c r="J179" s="93" t="s">
        <v>18</v>
      </c>
      <c r="K179" s="93" t="s">
        <v>25</v>
      </c>
      <c r="L179" s="94">
        <v>-353.92</v>
      </c>
      <c r="M179" s="90" t="s">
        <v>21</v>
      </c>
      <c r="N179" s="93" t="s">
        <v>22</v>
      </c>
      <c r="O179" s="93" t="s">
        <v>144</v>
      </c>
      <c r="P179" s="95">
        <v>42286</v>
      </c>
      <c r="Q179" s="90" t="s">
        <v>23</v>
      </c>
    </row>
    <row r="180" spans="1:17" x14ac:dyDescent="0.25">
      <c r="A180" s="90" t="s">
        <v>784</v>
      </c>
      <c r="B180" s="91" t="s">
        <v>17</v>
      </c>
      <c r="C180" s="92" t="s">
        <v>41</v>
      </c>
      <c r="D180" s="92" t="s">
        <v>57</v>
      </c>
      <c r="E180" s="90" t="s">
        <v>18</v>
      </c>
      <c r="F180" s="92" t="s">
        <v>54</v>
      </c>
      <c r="G180" s="92" t="s">
        <v>24</v>
      </c>
      <c r="H180" s="90" t="s">
        <v>667</v>
      </c>
      <c r="I180" s="90" t="s">
        <v>18</v>
      </c>
      <c r="J180" s="93" t="s">
        <v>18</v>
      </c>
      <c r="K180" s="93" t="s">
        <v>25</v>
      </c>
      <c r="L180" s="94">
        <v>-392.39</v>
      </c>
      <c r="M180" s="90" t="s">
        <v>21</v>
      </c>
      <c r="N180" s="93" t="s">
        <v>22</v>
      </c>
      <c r="O180" s="93" t="s">
        <v>785</v>
      </c>
      <c r="P180" s="95">
        <v>42506</v>
      </c>
      <c r="Q180" s="90" t="s">
        <v>23</v>
      </c>
    </row>
    <row r="181" spans="1:17" x14ac:dyDescent="0.25">
      <c r="A181" s="90" t="s">
        <v>194</v>
      </c>
      <c r="B181" s="91" t="s">
        <v>17</v>
      </c>
      <c r="C181" s="92" t="s">
        <v>41</v>
      </c>
      <c r="D181" s="92" t="s">
        <v>57</v>
      </c>
      <c r="E181" s="90" t="s">
        <v>18</v>
      </c>
      <c r="F181" s="92" t="s">
        <v>54</v>
      </c>
      <c r="G181" s="92" t="s">
        <v>34</v>
      </c>
      <c r="H181" s="90" t="s">
        <v>195</v>
      </c>
      <c r="I181" s="90" t="s">
        <v>18</v>
      </c>
      <c r="J181" s="93" t="s">
        <v>18</v>
      </c>
      <c r="K181" s="93" t="s">
        <v>29</v>
      </c>
      <c r="L181" s="94">
        <v>-596.12</v>
      </c>
      <c r="M181" s="90" t="s">
        <v>21</v>
      </c>
      <c r="N181" s="93" t="s">
        <v>22</v>
      </c>
      <c r="O181" s="93" t="s">
        <v>196</v>
      </c>
      <c r="P181" s="95">
        <v>42395</v>
      </c>
      <c r="Q181" s="90" t="s">
        <v>23</v>
      </c>
    </row>
    <row r="182" spans="1:17" x14ac:dyDescent="0.25">
      <c r="A182" s="90" t="s">
        <v>194</v>
      </c>
      <c r="B182" s="91" t="s">
        <v>17</v>
      </c>
      <c r="C182" s="92" t="s">
        <v>41</v>
      </c>
      <c r="D182" s="92" t="s">
        <v>57</v>
      </c>
      <c r="E182" s="90" t="s">
        <v>18</v>
      </c>
      <c r="F182" s="92" t="s">
        <v>54</v>
      </c>
      <c r="G182" s="92" t="s">
        <v>34</v>
      </c>
      <c r="H182" s="90" t="s">
        <v>139</v>
      </c>
      <c r="I182" s="90" t="s">
        <v>18</v>
      </c>
      <c r="J182" s="93" t="s">
        <v>18</v>
      </c>
      <c r="K182" s="93" t="s">
        <v>29</v>
      </c>
      <c r="L182" s="94">
        <v>-84.31</v>
      </c>
      <c r="M182" s="90" t="s">
        <v>21</v>
      </c>
      <c r="N182" s="93" t="s">
        <v>22</v>
      </c>
      <c r="O182" s="93" t="s">
        <v>196</v>
      </c>
      <c r="P182" s="95">
        <v>42395</v>
      </c>
      <c r="Q182" s="90" t="s">
        <v>23</v>
      </c>
    </row>
    <row r="183" spans="1:17" x14ac:dyDescent="0.25">
      <c r="A183" s="90" t="s">
        <v>194</v>
      </c>
      <c r="B183" s="91" t="s">
        <v>17</v>
      </c>
      <c r="C183" s="92" t="s">
        <v>41</v>
      </c>
      <c r="D183" s="92" t="s">
        <v>57</v>
      </c>
      <c r="E183" s="90" t="s">
        <v>18</v>
      </c>
      <c r="F183" s="92" t="s">
        <v>54</v>
      </c>
      <c r="G183" s="92" t="s">
        <v>34</v>
      </c>
      <c r="H183" s="90" t="s">
        <v>195</v>
      </c>
      <c r="I183" s="90" t="s">
        <v>18</v>
      </c>
      <c r="J183" s="93" t="s">
        <v>18</v>
      </c>
      <c r="K183" s="93" t="s">
        <v>29</v>
      </c>
      <c r="L183" s="94">
        <v>-14.950000000000001</v>
      </c>
      <c r="M183" s="90" t="s">
        <v>21</v>
      </c>
      <c r="N183" s="93" t="s">
        <v>22</v>
      </c>
      <c r="O183" s="93" t="s">
        <v>196</v>
      </c>
      <c r="P183" s="95">
        <v>42395</v>
      </c>
      <c r="Q183" s="90" t="s">
        <v>23</v>
      </c>
    </row>
    <row r="184" spans="1:17" x14ac:dyDescent="0.25">
      <c r="A184" s="90" t="s">
        <v>194</v>
      </c>
      <c r="B184" s="91" t="s">
        <v>17</v>
      </c>
      <c r="C184" s="92" t="s">
        <v>41</v>
      </c>
      <c r="D184" s="92" t="s">
        <v>42</v>
      </c>
      <c r="E184" s="90" t="s">
        <v>18</v>
      </c>
      <c r="F184" s="92" t="s">
        <v>54</v>
      </c>
      <c r="G184" s="92" t="s">
        <v>34</v>
      </c>
      <c r="H184" s="90" t="s">
        <v>197</v>
      </c>
      <c r="I184" s="90" t="s">
        <v>18</v>
      </c>
      <c r="J184" s="93" t="s">
        <v>18</v>
      </c>
      <c r="K184" s="93" t="s">
        <v>25</v>
      </c>
      <c r="L184" s="94">
        <v>-419.40000000000003</v>
      </c>
      <c r="M184" s="90" t="s">
        <v>21</v>
      </c>
      <c r="N184" s="93" t="s">
        <v>22</v>
      </c>
      <c r="O184" s="93" t="s">
        <v>196</v>
      </c>
      <c r="P184" s="95">
        <v>42395</v>
      </c>
      <c r="Q184" s="90" t="s">
        <v>23</v>
      </c>
    </row>
    <row r="185" spans="1:17" x14ac:dyDescent="0.25">
      <c r="A185" s="90" t="s">
        <v>524</v>
      </c>
      <c r="B185" s="91" t="s">
        <v>17</v>
      </c>
      <c r="C185" s="92" t="s">
        <v>41</v>
      </c>
      <c r="D185" s="92" t="s">
        <v>42</v>
      </c>
      <c r="E185" s="90" t="s">
        <v>18</v>
      </c>
      <c r="F185" s="92" t="s">
        <v>54</v>
      </c>
      <c r="G185" s="92" t="s">
        <v>24</v>
      </c>
      <c r="H185" s="90" t="s">
        <v>18</v>
      </c>
      <c r="I185" s="90" t="s">
        <v>18</v>
      </c>
      <c r="J185" s="93" t="s">
        <v>18</v>
      </c>
      <c r="K185" s="93" t="s">
        <v>25</v>
      </c>
      <c r="L185" s="94">
        <v>-209.70000000000002</v>
      </c>
      <c r="M185" s="90" t="s">
        <v>21</v>
      </c>
      <c r="N185" s="93" t="s">
        <v>22</v>
      </c>
      <c r="O185" s="93" t="s">
        <v>525</v>
      </c>
      <c r="P185" s="95">
        <v>42401</v>
      </c>
      <c r="Q185" s="90" t="s">
        <v>23</v>
      </c>
    </row>
    <row r="186" spans="1:17" x14ac:dyDescent="0.25">
      <c r="A186" s="90" t="s">
        <v>524</v>
      </c>
      <c r="B186" s="91" t="s">
        <v>17</v>
      </c>
      <c r="C186" s="92" t="s">
        <v>41</v>
      </c>
      <c r="D186" s="92" t="s">
        <v>42</v>
      </c>
      <c r="E186" s="90" t="s">
        <v>18</v>
      </c>
      <c r="F186" s="92" t="s">
        <v>54</v>
      </c>
      <c r="G186" s="92" t="s">
        <v>24</v>
      </c>
      <c r="H186" s="90" t="s">
        <v>18</v>
      </c>
      <c r="I186" s="90" t="s">
        <v>18</v>
      </c>
      <c r="J186" s="93" t="s">
        <v>18</v>
      </c>
      <c r="K186" s="93" t="s">
        <v>25</v>
      </c>
      <c r="L186" s="94">
        <v>-209.70000000000002</v>
      </c>
      <c r="M186" s="90" t="s">
        <v>21</v>
      </c>
      <c r="N186" s="93" t="s">
        <v>22</v>
      </c>
      <c r="O186" s="93" t="s">
        <v>525</v>
      </c>
      <c r="P186" s="95">
        <v>42401</v>
      </c>
      <c r="Q186" s="90" t="s">
        <v>23</v>
      </c>
    </row>
    <row r="187" spans="1:17" x14ac:dyDescent="0.25">
      <c r="A187" s="90" t="s">
        <v>524</v>
      </c>
      <c r="B187" s="91" t="s">
        <v>17</v>
      </c>
      <c r="C187" s="92" t="s">
        <v>41</v>
      </c>
      <c r="D187" s="92" t="s">
        <v>42</v>
      </c>
      <c r="E187" s="90" t="s">
        <v>18</v>
      </c>
      <c r="F187" s="92" t="s">
        <v>54</v>
      </c>
      <c r="G187" s="92" t="s">
        <v>24</v>
      </c>
      <c r="H187" s="90" t="s">
        <v>18</v>
      </c>
      <c r="I187" s="90" t="s">
        <v>18</v>
      </c>
      <c r="J187" s="93" t="s">
        <v>18</v>
      </c>
      <c r="K187" s="93" t="s">
        <v>25</v>
      </c>
      <c r="L187" s="94">
        <v>-419.40000000000003</v>
      </c>
      <c r="M187" s="90" t="s">
        <v>21</v>
      </c>
      <c r="N187" s="93" t="s">
        <v>22</v>
      </c>
      <c r="O187" s="93" t="s">
        <v>703</v>
      </c>
      <c r="P187" s="95">
        <v>42401</v>
      </c>
      <c r="Q187" s="90" t="s">
        <v>23</v>
      </c>
    </row>
    <row r="188" spans="1:17" x14ac:dyDescent="0.25">
      <c r="A188" s="90" t="s">
        <v>524</v>
      </c>
      <c r="B188" s="91" t="s">
        <v>17</v>
      </c>
      <c r="C188" s="92" t="s">
        <v>41</v>
      </c>
      <c r="D188" s="92" t="s">
        <v>42</v>
      </c>
      <c r="E188" s="90" t="s">
        <v>18</v>
      </c>
      <c r="F188" s="92" t="s">
        <v>54</v>
      </c>
      <c r="G188" s="92" t="s">
        <v>191</v>
      </c>
      <c r="H188" s="90" t="s">
        <v>18</v>
      </c>
      <c r="I188" s="90" t="s">
        <v>18</v>
      </c>
      <c r="J188" s="93" t="s">
        <v>18</v>
      </c>
      <c r="K188" s="93" t="s">
        <v>25</v>
      </c>
      <c r="L188" s="94">
        <v>419.40000000000003</v>
      </c>
      <c r="M188" s="90" t="s">
        <v>21</v>
      </c>
      <c r="N188" s="93" t="s">
        <v>22</v>
      </c>
      <c r="O188" s="93" t="s">
        <v>702</v>
      </c>
      <c r="P188" s="95">
        <v>42401</v>
      </c>
      <c r="Q188" s="90" t="s">
        <v>23</v>
      </c>
    </row>
    <row r="189" spans="1:17" x14ac:dyDescent="0.25">
      <c r="A189" s="90" t="s">
        <v>524</v>
      </c>
      <c r="B189" s="91" t="s">
        <v>17</v>
      </c>
      <c r="C189" s="92" t="s">
        <v>41</v>
      </c>
      <c r="D189" s="92" t="s">
        <v>42</v>
      </c>
      <c r="E189" s="90" t="s">
        <v>18</v>
      </c>
      <c r="F189" s="92" t="s">
        <v>54</v>
      </c>
      <c r="G189" s="92" t="s">
        <v>191</v>
      </c>
      <c r="H189" s="90" t="s">
        <v>18</v>
      </c>
      <c r="I189" s="90" t="s">
        <v>18</v>
      </c>
      <c r="J189" s="93" t="s">
        <v>18</v>
      </c>
      <c r="K189" s="93" t="s">
        <v>25</v>
      </c>
      <c r="L189" s="94">
        <v>209.70000000000002</v>
      </c>
      <c r="M189" s="90" t="s">
        <v>21</v>
      </c>
      <c r="N189" s="93" t="s">
        <v>22</v>
      </c>
      <c r="O189" s="93" t="s">
        <v>702</v>
      </c>
      <c r="P189" s="95">
        <v>42401</v>
      </c>
      <c r="Q189" s="90" t="s">
        <v>23</v>
      </c>
    </row>
    <row r="190" spans="1:17" x14ac:dyDescent="0.25">
      <c r="A190" s="90" t="s">
        <v>524</v>
      </c>
      <c r="B190" s="91" t="s">
        <v>17</v>
      </c>
      <c r="C190" s="92" t="s">
        <v>41</v>
      </c>
      <c r="D190" s="92" t="s">
        <v>42</v>
      </c>
      <c r="E190" s="90" t="s">
        <v>18</v>
      </c>
      <c r="F190" s="92" t="s">
        <v>54</v>
      </c>
      <c r="G190" s="92" t="s">
        <v>191</v>
      </c>
      <c r="H190" s="90" t="s">
        <v>18</v>
      </c>
      <c r="I190" s="90" t="s">
        <v>18</v>
      </c>
      <c r="J190" s="93" t="s">
        <v>18</v>
      </c>
      <c r="K190" s="93" t="s">
        <v>25</v>
      </c>
      <c r="L190" s="94">
        <v>209.70000000000002</v>
      </c>
      <c r="M190" s="90" t="s">
        <v>21</v>
      </c>
      <c r="N190" s="93" t="s">
        <v>22</v>
      </c>
      <c r="O190" s="93" t="s">
        <v>702</v>
      </c>
      <c r="P190" s="95">
        <v>42401</v>
      </c>
      <c r="Q190" s="90" t="s">
        <v>23</v>
      </c>
    </row>
    <row r="191" spans="1:17" x14ac:dyDescent="0.25">
      <c r="A191" s="90" t="s">
        <v>526</v>
      </c>
      <c r="B191" s="91" t="s">
        <v>17</v>
      </c>
      <c r="C191" s="92" t="s">
        <v>41</v>
      </c>
      <c r="D191" s="92" t="s">
        <v>57</v>
      </c>
      <c r="E191" s="90" t="s">
        <v>18</v>
      </c>
      <c r="F191" s="92" t="s">
        <v>54</v>
      </c>
      <c r="G191" s="92" t="s">
        <v>28</v>
      </c>
      <c r="H191" s="90" t="s">
        <v>543</v>
      </c>
      <c r="I191" s="90" t="s">
        <v>18</v>
      </c>
      <c r="J191" s="93" t="s">
        <v>18</v>
      </c>
      <c r="K191" s="93" t="s">
        <v>29</v>
      </c>
      <c r="L191" s="94">
        <v>210.74</v>
      </c>
      <c r="M191" s="90" t="s">
        <v>21</v>
      </c>
      <c r="N191" s="93" t="s">
        <v>22</v>
      </c>
      <c r="O191" s="93" t="s">
        <v>544</v>
      </c>
      <c r="P191" s="95">
        <v>42380</v>
      </c>
      <c r="Q191" s="90" t="s">
        <v>23</v>
      </c>
    </row>
    <row r="192" spans="1:17" x14ac:dyDescent="0.25">
      <c r="A192" s="90" t="s">
        <v>526</v>
      </c>
      <c r="B192" s="91" t="s">
        <v>17</v>
      </c>
      <c r="C192" s="92" t="s">
        <v>41</v>
      </c>
      <c r="D192" s="92" t="s">
        <v>57</v>
      </c>
      <c r="E192" s="90" t="s">
        <v>18</v>
      </c>
      <c r="F192" s="92" t="s">
        <v>54</v>
      </c>
      <c r="G192" s="92" t="s">
        <v>24</v>
      </c>
      <c r="H192" s="90" t="s">
        <v>527</v>
      </c>
      <c r="I192" s="90" t="s">
        <v>18</v>
      </c>
      <c r="J192" s="93" t="s">
        <v>18</v>
      </c>
      <c r="K192" s="93" t="s">
        <v>25</v>
      </c>
      <c r="L192" s="94">
        <v>363.66</v>
      </c>
      <c r="M192" s="90" t="s">
        <v>21</v>
      </c>
      <c r="N192" s="93" t="s">
        <v>22</v>
      </c>
      <c r="O192" s="93" t="s">
        <v>528</v>
      </c>
      <c r="P192" s="95">
        <v>42380</v>
      </c>
      <c r="Q192" s="90" t="s">
        <v>23</v>
      </c>
    </row>
    <row r="193" spans="1:17" x14ac:dyDescent="0.25">
      <c r="A193" s="90" t="s">
        <v>526</v>
      </c>
      <c r="B193" s="91" t="s">
        <v>17</v>
      </c>
      <c r="C193" s="92" t="s">
        <v>41</v>
      </c>
      <c r="D193" s="92" t="s">
        <v>42</v>
      </c>
      <c r="E193" s="90" t="s">
        <v>18</v>
      </c>
      <c r="F193" s="92" t="s">
        <v>54</v>
      </c>
      <c r="G193" s="92" t="s">
        <v>24</v>
      </c>
      <c r="H193" s="90" t="s">
        <v>529</v>
      </c>
      <c r="I193" s="90" t="s">
        <v>18</v>
      </c>
      <c r="J193" s="93" t="s">
        <v>18</v>
      </c>
      <c r="K193" s="93" t="s">
        <v>25</v>
      </c>
      <c r="L193" s="94">
        <v>419.38</v>
      </c>
      <c r="M193" s="90" t="s">
        <v>21</v>
      </c>
      <c r="N193" s="93" t="s">
        <v>22</v>
      </c>
      <c r="O193" s="93" t="s">
        <v>530</v>
      </c>
      <c r="P193" s="95">
        <v>42380</v>
      </c>
      <c r="Q193" s="90" t="s">
        <v>23</v>
      </c>
    </row>
    <row r="194" spans="1:17" x14ac:dyDescent="0.25">
      <c r="A194" s="90" t="s">
        <v>526</v>
      </c>
      <c r="B194" s="91" t="s">
        <v>17</v>
      </c>
      <c r="C194" s="92" t="s">
        <v>41</v>
      </c>
      <c r="D194" s="92" t="s">
        <v>57</v>
      </c>
      <c r="E194" s="90" t="s">
        <v>18</v>
      </c>
      <c r="F194" s="92" t="s">
        <v>54</v>
      </c>
      <c r="G194" s="92" t="s">
        <v>24</v>
      </c>
      <c r="H194" s="90" t="s">
        <v>531</v>
      </c>
      <c r="I194" s="90" t="s">
        <v>18</v>
      </c>
      <c r="J194" s="93" t="s">
        <v>18</v>
      </c>
      <c r="K194" s="93" t="s">
        <v>25</v>
      </c>
      <c r="L194" s="94">
        <v>353.88</v>
      </c>
      <c r="M194" s="90" t="s">
        <v>21</v>
      </c>
      <c r="N194" s="93" t="s">
        <v>22</v>
      </c>
      <c r="O194" s="93" t="s">
        <v>532</v>
      </c>
      <c r="P194" s="95">
        <v>42380</v>
      </c>
      <c r="Q194" s="90" t="s">
        <v>23</v>
      </c>
    </row>
    <row r="195" spans="1:17" x14ac:dyDescent="0.25">
      <c r="A195" s="90" t="s">
        <v>526</v>
      </c>
      <c r="B195" s="91" t="s">
        <v>17</v>
      </c>
      <c r="C195" s="92" t="s">
        <v>41</v>
      </c>
      <c r="D195" s="92" t="s">
        <v>42</v>
      </c>
      <c r="E195" s="90" t="s">
        <v>18</v>
      </c>
      <c r="F195" s="92" t="s">
        <v>54</v>
      </c>
      <c r="G195" s="92" t="s">
        <v>24</v>
      </c>
      <c r="H195" s="90" t="s">
        <v>533</v>
      </c>
      <c r="I195" s="90" t="s">
        <v>18</v>
      </c>
      <c r="J195" s="93" t="s">
        <v>18</v>
      </c>
      <c r="K195" s="93" t="s">
        <v>25</v>
      </c>
      <c r="L195" s="94">
        <v>340.92</v>
      </c>
      <c r="M195" s="90" t="s">
        <v>21</v>
      </c>
      <c r="N195" s="93" t="s">
        <v>22</v>
      </c>
      <c r="O195" s="93" t="s">
        <v>534</v>
      </c>
      <c r="P195" s="95">
        <v>42380</v>
      </c>
      <c r="Q195" s="90" t="s">
        <v>23</v>
      </c>
    </row>
    <row r="196" spans="1:17" x14ac:dyDescent="0.25">
      <c r="A196" s="90" t="s">
        <v>526</v>
      </c>
      <c r="B196" s="91" t="s">
        <v>17</v>
      </c>
      <c r="C196" s="92" t="s">
        <v>41</v>
      </c>
      <c r="D196" s="92" t="s">
        <v>42</v>
      </c>
      <c r="E196" s="90" t="s">
        <v>18</v>
      </c>
      <c r="F196" s="92" t="s">
        <v>54</v>
      </c>
      <c r="G196" s="92" t="s">
        <v>24</v>
      </c>
      <c r="H196" s="90" t="s">
        <v>535</v>
      </c>
      <c r="I196" s="90" t="s">
        <v>18</v>
      </c>
      <c r="J196" s="93" t="s">
        <v>18</v>
      </c>
      <c r="K196" s="93" t="s">
        <v>25</v>
      </c>
      <c r="L196" s="94">
        <v>307.95999999999998</v>
      </c>
      <c r="M196" s="90" t="s">
        <v>21</v>
      </c>
      <c r="N196" s="93" t="s">
        <v>22</v>
      </c>
      <c r="O196" s="93" t="s">
        <v>536</v>
      </c>
      <c r="P196" s="95">
        <v>42380</v>
      </c>
      <c r="Q196" s="90" t="s">
        <v>23</v>
      </c>
    </row>
    <row r="197" spans="1:17" x14ac:dyDescent="0.25">
      <c r="A197" s="90" t="s">
        <v>526</v>
      </c>
      <c r="B197" s="91" t="s">
        <v>17</v>
      </c>
      <c r="C197" s="92" t="s">
        <v>41</v>
      </c>
      <c r="D197" s="92" t="s">
        <v>57</v>
      </c>
      <c r="E197" s="90" t="s">
        <v>18</v>
      </c>
      <c r="F197" s="92" t="s">
        <v>54</v>
      </c>
      <c r="G197" s="92" t="s">
        <v>24</v>
      </c>
      <c r="H197" s="90" t="s">
        <v>537</v>
      </c>
      <c r="I197" s="90" t="s">
        <v>18</v>
      </c>
      <c r="J197" s="93" t="s">
        <v>18</v>
      </c>
      <c r="K197" s="93" t="s">
        <v>25</v>
      </c>
      <c r="L197" s="94">
        <v>307.95999999999998</v>
      </c>
      <c r="M197" s="90" t="s">
        <v>21</v>
      </c>
      <c r="N197" s="93" t="s">
        <v>22</v>
      </c>
      <c r="O197" s="93" t="s">
        <v>538</v>
      </c>
      <c r="P197" s="95">
        <v>42380</v>
      </c>
      <c r="Q197" s="90" t="s">
        <v>23</v>
      </c>
    </row>
    <row r="198" spans="1:17" x14ac:dyDescent="0.25">
      <c r="A198" s="90" t="s">
        <v>526</v>
      </c>
      <c r="B198" s="91" t="s">
        <v>17</v>
      </c>
      <c r="C198" s="92" t="s">
        <v>41</v>
      </c>
      <c r="D198" s="92" t="s">
        <v>95</v>
      </c>
      <c r="E198" s="90" t="s">
        <v>18</v>
      </c>
      <c r="F198" s="92" t="s">
        <v>54</v>
      </c>
      <c r="G198" s="92" t="s">
        <v>24</v>
      </c>
      <c r="H198" s="90" t="s">
        <v>539</v>
      </c>
      <c r="I198" s="90" t="s">
        <v>18</v>
      </c>
      <c r="J198" s="93" t="s">
        <v>18</v>
      </c>
      <c r="K198" s="93" t="s">
        <v>25</v>
      </c>
      <c r="L198" s="94">
        <v>264.95999999999998</v>
      </c>
      <c r="M198" s="90" t="s">
        <v>21</v>
      </c>
      <c r="N198" s="93" t="s">
        <v>22</v>
      </c>
      <c r="O198" s="93" t="s">
        <v>540</v>
      </c>
      <c r="P198" s="95">
        <v>42380</v>
      </c>
      <c r="Q198" s="90" t="s">
        <v>23</v>
      </c>
    </row>
    <row r="199" spans="1:17" x14ac:dyDescent="0.25">
      <c r="A199" s="90" t="s">
        <v>526</v>
      </c>
      <c r="B199" s="91" t="s">
        <v>17</v>
      </c>
      <c r="C199" s="92" t="s">
        <v>41</v>
      </c>
      <c r="D199" s="92" t="s">
        <v>57</v>
      </c>
      <c r="E199" s="90" t="s">
        <v>18</v>
      </c>
      <c r="F199" s="92" t="s">
        <v>54</v>
      </c>
      <c r="G199" s="92" t="s">
        <v>24</v>
      </c>
      <c r="H199" s="90" t="s">
        <v>541</v>
      </c>
      <c r="I199" s="90" t="s">
        <v>18</v>
      </c>
      <c r="J199" s="93" t="s">
        <v>18</v>
      </c>
      <c r="K199" s="93" t="s">
        <v>25</v>
      </c>
      <c r="L199" s="94">
        <v>263.95999999999998</v>
      </c>
      <c r="M199" s="90" t="s">
        <v>21</v>
      </c>
      <c r="N199" s="93" t="s">
        <v>22</v>
      </c>
      <c r="O199" s="93" t="s">
        <v>542</v>
      </c>
      <c r="P199" s="95">
        <v>42380</v>
      </c>
      <c r="Q199" s="90" t="s">
        <v>23</v>
      </c>
    </row>
    <row r="200" spans="1:17" x14ac:dyDescent="0.25">
      <c r="A200" s="90" t="s">
        <v>526</v>
      </c>
      <c r="B200" s="91" t="s">
        <v>17</v>
      </c>
      <c r="C200" s="92" t="s">
        <v>41</v>
      </c>
      <c r="D200" s="92" t="s">
        <v>42</v>
      </c>
      <c r="E200" s="90" t="s">
        <v>18</v>
      </c>
      <c r="F200" s="92" t="s">
        <v>54</v>
      </c>
      <c r="G200" s="92" t="s">
        <v>24</v>
      </c>
      <c r="H200" s="90" t="s">
        <v>545</v>
      </c>
      <c r="I200" s="90" t="s">
        <v>18</v>
      </c>
      <c r="J200" s="93" t="s">
        <v>18</v>
      </c>
      <c r="K200" s="93" t="s">
        <v>25</v>
      </c>
      <c r="L200" s="94">
        <v>209.69</v>
      </c>
      <c r="M200" s="90" t="s">
        <v>21</v>
      </c>
      <c r="N200" s="93" t="s">
        <v>22</v>
      </c>
      <c r="O200" s="93" t="s">
        <v>546</v>
      </c>
      <c r="P200" s="95">
        <v>42380</v>
      </c>
      <c r="Q200" s="90" t="s">
        <v>23</v>
      </c>
    </row>
    <row r="201" spans="1:17" x14ac:dyDescent="0.25">
      <c r="A201" s="90" t="s">
        <v>526</v>
      </c>
      <c r="B201" s="91" t="s">
        <v>17</v>
      </c>
      <c r="C201" s="92" t="s">
        <v>41</v>
      </c>
      <c r="D201" s="92" t="s">
        <v>42</v>
      </c>
      <c r="E201" s="90" t="s">
        <v>18</v>
      </c>
      <c r="F201" s="92" t="s">
        <v>54</v>
      </c>
      <c r="G201" s="92" t="s">
        <v>24</v>
      </c>
      <c r="H201" s="90" t="s">
        <v>552</v>
      </c>
      <c r="I201" s="90" t="s">
        <v>18</v>
      </c>
      <c r="J201" s="93" t="s">
        <v>18</v>
      </c>
      <c r="K201" s="93" t="s">
        <v>25</v>
      </c>
      <c r="L201" s="94">
        <v>419.38</v>
      </c>
      <c r="M201" s="90" t="s">
        <v>21</v>
      </c>
      <c r="N201" s="93" t="s">
        <v>22</v>
      </c>
      <c r="O201" s="93" t="s">
        <v>553</v>
      </c>
      <c r="P201" s="95">
        <v>42380</v>
      </c>
      <c r="Q201" s="90" t="s">
        <v>23</v>
      </c>
    </row>
    <row r="202" spans="1:17" x14ac:dyDescent="0.25">
      <c r="A202" s="90" t="s">
        <v>526</v>
      </c>
      <c r="B202" s="91" t="s">
        <v>17</v>
      </c>
      <c r="C202" s="92" t="s">
        <v>41</v>
      </c>
      <c r="D202" s="92" t="s">
        <v>42</v>
      </c>
      <c r="E202" s="90" t="s">
        <v>18</v>
      </c>
      <c r="F202" s="92" t="s">
        <v>54</v>
      </c>
      <c r="G202" s="92" t="s">
        <v>24</v>
      </c>
      <c r="H202" s="90" t="s">
        <v>554</v>
      </c>
      <c r="I202" s="90" t="s">
        <v>18</v>
      </c>
      <c r="J202" s="93" t="s">
        <v>18</v>
      </c>
      <c r="K202" s="93" t="s">
        <v>25</v>
      </c>
      <c r="L202" s="94">
        <v>419.38</v>
      </c>
      <c r="M202" s="90" t="s">
        <v>21</v>
      </c>
      <c r="N202" s="93" t="s">
        <v>22</v>
      </c>
      <c r="O202" s="93" t="s">
        <v>555</v>
      </c>
      <c r="P202" s="95">
        <v>42380</v>
      </c>
      <c r="Q202" s="90" t="s">
        <v>23</v>
      </c>
    </row>
    <row r="203" spans="1:17" x14ac:dyDescent="0.25">
      <c r="A203" s="90" t="s">
        <v>526</v>
      </c>
      <c r="B203" s="91" t="s">
        <v>17</v>
      </c>
      <c r="C203" s="92" t="s">
        <v>41</v>
      </c>
      <c r="D203" s="92" t="s">
        <v>42</v>
      </c>
      <c r="E203" s="90" t="s">
        <v>18</v>
      </c>
      <c r="F203" s="92" t="s">
        <v>54</v>
      </c>
      <c r="G203" s="92" t="s">
        <v>24</v>
      </c>
      <c r="H203" s="90" t="s">
        <v>556</v>
      </c>
      <c r="I203" s="90" t="s">
        <v>18</v>
      </c>
      <c r="J203" s="93" t="s">
        <v>18</v>
      </c>
      <c r="K203" s="93" t="s">
        <v>25</v>
      </c>
      <c r="L203" s="94">
        <v>419.38</v>
      </c>
      <c r="M203" s="90" t="s">
        <v>21</v>
      </c>
      <c r="N203" s="93" t="s">
        <v>22</v>
      </c>
      <c r="O203" s="93" t="s">
        <v>557</v>
      </c>
      <c r="P203" s="95">
        <v>42380</v>
      </c>
      <c r="Q203" s="90" t="s">
        <v>23</v>
      </c>
    </row>
    <row r="204" spans="1:17" x14ac:dyDescent="0.25">
      <c r="A204" s="90" t="s">
        <v>526</v>
      </c>
      <c r="B204" s="91" t="s">
        <v>17</v>
      </c>
      <c r="C204" s="92" t="s">
        <v>41</v>
      </c>
      <c r="D204" s="92" t="s">
        <v>42</v>
      </c>
      <c r="E204" s="90" t="s">
        <v>18</v>
      </c>
      <c r="F204" s="92" t="s">
        <v>54</v>
      </c>
      <c r="G204" s="92" t="s">
        <v>24</v>
      </c>
      <c r="H204" s="90" t="s">
        <v>558</v>
      </c>
      <c r="I204" s="90" t="s">
        <v>18</v>
      </c>
      <c r="J204" s="93" t="s">
        <v>18</v>
      </c>
      <c r="K204" s="93" t="s">
        <v>25</v>
      </c>
      <c r="L204" s="94">
        <v>419.38</v>
      </c>
      <c r="M204" s="90" t="s">
        <v>21</v>
      </c>
      <c r="N204" s="93" t="s">
        <v>22</v>
      </c>
      <c r="O204" s="93" t="s">
        <v>559</v>
      </c>
      <c r="P204" s="95">
        <v>42380</v>
      </c>
      <c r="Q204" s="90" t="s">
        <v>23</v>
      </c>
    </row>
    <row r="205" spans="1:17" x14ac:dyDescent="0.25">
      <c r="A205" s="90" t="s">
        <v>526</v>
      </c>
      <c r="B205" s="91" t="s">
        <v>17</v>
      </c>
      <c r="C205" s="92" t="s">
        <v>41</v>
      </c>
      <c r="D205" s="92" t="s">
        <v>42</v>
      </c>
      <c r="E205" s="90" t="s">
        <v>18</v>
      </c>
      <c r="F205" s="92" t="s">
        <v>54</v>
      </c>
      <c r="G205" s="92" t="s">
        <v>24</v>
      </c>
      <c r="H205" s="90" t="s">
        <v>562</v>
      </c>
      <c r="I205" s="90" t="s">
        <v>18</v>
      </c>
      <c r="J205" s="93" t="s">
        <v>18</v>
      </c>
      <c r="K205" s="93" t="s">
        <v>25</v>
      </c>
      <c r="L205" s="94">
        <v>419.38</v>
      </c>
      <c r="M205" s="90" t="s">
        <v>21</v>
      </c>
      <c r="N205" s="93" t="s">
        <v>22</v>
      </c>
      <c r="O205" s="93" t="s">
        <v>563</v>
      </c>
      <c r="P205" s="95">
        <v>42380</v>
      </c>
      <c r="Q205" s="90" t="s">
        <v>23</v>
      </c>
    </row>
    <row r="206" spans="1:17" x14ac:dyDescent="0.25">
      <c r="A206" s="90" t="s">
        <v>526</v>
      </c>
      <c r="B206" s="91" t="s">
        <v>17</v>
      </c>
      <c r="C206" s="92" t="s">
        <v>41</v>
      </c>
      <c r="D206" s="92" t="s">
        <v>42</v>
      </c>
      <c r="E206" s="90" t="s">
        <v>18</v>
      </c>
      <c r="F206" s="92" t="s">
        <v>54</v>
      </c>
      <c r="G206" s="92" t="s">
        <v>24</v>
      </c>
      <c r="H206" s="90" t="s">
        <v>564</v>
      </c>
      <c r="I206" s="90" t="s">
        <v>18</v>
      </c>
      <c r="J206" s="93" t="s">
        <v>18</v>
      </c>
      <c r="K206" s="93" t="s">
        <v>25</v>
      </c>
      <c r="L206" s="94">
        <v>419.38</v>
      </c>
      <c r="M206" s="90" t="s">
        <v>21</v>
      </c>
      <c r="N206" s="93" t="s">
        <v>22</v>
      </c>
      <c r="O206" s="93" t="s">
        <v>565</v>
      </c>
      <c r="P206" s="95">
        <v>42380</v>
      </c>
      <c r="Q206" s="90" t="s">
        <v>23</v>
      </c>
    </row>
    <row r="207" spans="1:17" x14ac:dyDescent="0.25">
      <c r="A207" s="90" t="s">
        <v>526</v>
      </c>
      <c r="B207" s="91" t="s">
        <v>17</v>
      </c>
      <c r="C207" s="92" t="s">
        <v>41</v>
      </c>
      <c r="D207" s="92" t="s">
        <v>42</v>
      </c>
      <c r="E207" s="90" t="s">
        <v>18</v>
      </c>
      <c r="F207" s="92" t="s">
        <v>54</v>
      </c>
      <c r="G207" s="92" t="s">
        <v>191</v>
      </c>
      <c r="H207" s="90" t="s">
        <v>547</v>
      </c>
      <c r="I207" s="90" t="s">
        <v>18</v>
      </c>
      <c r="J207" s="93" t="s">
        <v>18</v>
      </c>
      <c r="K207" s="93" t="s">
        <v>25</v>
      </c>
      <c r="L207" s="94">
        <v>209.69</v>
      </c>
      <c r="M207" s="90" t="s">
        <v>21</v>
      </c>
      <c r="N207" s="93" t="s">
        <v>22</v>
      </c>
      <c r="O207" s="93" t="s">
        <v>548</v>
      </c>
      <c r="P207" s="95">
        <v>42380</v>
      </c>
      <c r="Q207" s="90" t="s">
        <v>23</v>
      </c>
    </row>
    <row r="208" spans="1:17" x14ac:dyDescent="0.25">
      <c r="A208" s="90" t="s">
        <v>526</v>
      </c>
      <c r="B208" s="91" t="s">
        <v>17</v>
      </c>
      <c r="C208" s="92" t="s">
        <v>41</v>
      </c>
      <c r="D208" s="92" t="s">
        <v>42</v>
      </c>
      <c r="E208" s="90" t="s">
        <v>18</v>
      </c>
      <c r="F208" s="92" t="s">
        <v>54</v>
      </c>
      <c r="G208" s="92" t="s">
        <v>191</v>
      </c>
      <c r="H208" s="90" t="s">
        <v>547</v>
      </c>
      <c r="I208" s="90" t="s">
        <v>18</v>
      </c>
      <c r="J208" s="93" t="s">
        <v>18</v>
      </c>
      <c r="K208" s="93" t="s">
        <v>25</v>
      </c>
      <c r="L208" s="94">
        <v>176.94</v>
      </c>
      <c r="M208" s="90" t="s">
        <v>21</v>
      </c>
      <c r="N208" s="93" t="s">
        <v>22</v>
      </c>
      <c r="O208" s="93" t="s">
        <v>549</v>
      </c>
      <c r="P208" s="95">
        <v>42380</v>
      </c>
      <c r="Q208" s="90" t="s">
        <v>23</v>
      </c>
    </row>
    <row r="209" spans="1:17" x14ac:dyDescent="0.25">
      <c r="A209" s="90" t="s">
        <v>526</v>
      </c>
      <c r="B209" s="91" t="s">
        <v>17</v>
      </c>
      <c r="C209" s="92" t="s">
        <v>41</v>
      </c>
      <c r="D209" s="92" t="s">
        <v>42</v>
      </c>
      <c r="E209" s="90" t="s">
        <v>18</v>
      </c>
      <c r="F209" s="92" t="s">
        <v>54</v>
      </c>
      <c r="G209" s="92" t="s">
        <v>191</v>
      </c>
      <c r="H209" s="90" t="s">
        <v>560</v>
      </c>
      <c r="I209" s="90" t="s">
        <v>18</v>
      </c>
      <c r="J209" s="93" t="s">
        <v>18</v>
      </c>
      <c r="K209" s="93" t="s">
        <v>25</v>
      </c>
      <c r="L209" s="94">
        <v>419.38</v>
      </c>
      <c r="M209" s="90" t="s">
        <v>21</v>
      </c>
      <c r="N209" s="93" t="s">
        <v>22</v>
      </c>
      <c r="O209" s="93" t="s">
        <v>561</v>
      </c>
      <c r="P209" s="95">
        <v>42380</v>
      </c>
      <c r="Q209" s="90" t="s">
        <v>23</v>
      </c>
    </row>
    <row r="210" spans="1:17" x14ac:dyDescent="0.25">
      <c r="A210" s="90" t="s">
        <v>526</v>
      </c>
      <c r="B210" s="91" t="s">
        <v>17</v>
      </c>
      <c r="C210" s="92" t="s">
        <v>41</v>
      </c>
      <c r="D210" s="92" t="s">
        <v>95</v>
      </c>
      <c r="E210" s="90" t="s">
        <v>18</v>
      </c>
      <c r="F210" s="92" t="s">
        <v>54</v>
      </c>
      <c r="G210" s="92" t="s">
        <v>19</v>
      </c>
      <c r="H210" s="90" t="s">
        <v>550</v>
      </c>
      <c r="I210" s="90" t="s">
        <v>18</v>
      </c>
      <c r="J210" s="93" t="s">
        <v>18</v>
      </c>
      <c r="K210" s="93" t="s">
        <v>251</v>
      </c>
      <c r="L210" s="94">
        <v>386.63</v>
      </c>
      <c r="M210" s="90" t="s">
        <v>21</v>
      </c>
      <c r="N210" s="93" t="s">
        <v>22</v>
      </c>
      <c r="O210" s="93" t="s">
        <v>551</v>
      </c>
      <c r="P210" s="95">
        <v>42380</v>
      </c>
      <c r="Q210" s="90" t="s">
        <v>23</v>
      </c>
    </row>
    <row r="211" spans="1:17" x14ac:dyDescent="0.25">
      <c r="A211" s="90" t="s">
        <v>660</v>
      </c>
      <c r="B211" s="91" t="s">
        <v>17</v>
      </c>
      <c r="C211" s="92" t="s">
        <v>41</v>
      </c>
      <c r="D211" s="92" t="s">
        <v>42</v>
      </c>
      <c r="E211" s="90" t="s">
        <v>18</v>
      </c>
      <c r="F211" s="92" t="s">
        <v>54</v>
      </c>
      <c r="G211" s="92" t="s">
        <v>69</v>
      </c>
      <c r="H211" s="90" t="s">
        <v>665</v>
      </c>
      <c r="I211" s="90" t="s">
        <v>18</v>
      </c>
      <c r="J211" s="93" t="s">
        <v>18</v>
      </c>
      <c r="K211" s="93" t="s">
        <v>29</v>
      </c>
      <c r="L211" s="94">
        <v>397.2</v>
      </c>
      <c r="M211" s="90" t="s">
        <v>21</v>
      </c>
      <c r="N211" s="93" t="s">
        <v>22</v>
      </c>
      <c r="O211" s="93" t="s">
        <v>666</v>
      </c>
      <c r="P211" s="95">
        <v>42410</v>
      </c>
      <c r="Q211" s="90" t="s">
        <v>23</v>
      </c>
    </row>
    <row r="212" spans="1:17" x14ac:dyDescent="0.25">
      <c r="A212" s="90" t="s">
        <v>660</v>
      </c>
      <c r="B212" s="91" t="s">
        <v>17</v>
      </c>
      <c r="C212" s="92" t="s">
        <v>41</v>
      </c>
      <c r="D212" s="92" t="s">
        <v>42</v>
      </c>
      <c r="E212" s="90" t="s">
        <v>18</v>
      </c>
      <c r="F212" s="92" t="s">
        <v>54</v>
      </c>
      <c r="G212" s="92" t="s">
        <v>24</v>
      </c>
      <c r="H212" s="90" t="s">
        <v>661</v>
      </c>
      <c r="I212" s="90" t="s">
        <v>18</v>
      </c>
      <c r="J212" s="93" t="s">
        <v>18</v>
      </c>
      <c r="K212" s="93" t="s">
        <v>25</v>
      </c>
      <c r="L212" s="94">
        <v>425.06</v>
      </c>
      <c r="M212" s="90" t="s">
        <v>21</v>
      </c>
      <c r="N212" s="93" t="s">
        <v>22</v>
      </c>
      <c r="O212" s="93" t="s">
        <v>662</v>
      </c>
      <c r="P212" s="95">
        <v>42410</v>
      </c>
      <c r="Q212" s="90" t="s">
        <v>23</v>
      </c>
    </row>
    <row r="213" spans="1:17" x14ac:dyDescent="0.25">
      <c r="A213" s="90" t="s">
        <v>660</v>
      </c>
      <c r="B213" s="91" t="s">
        <v>17</v>
      </c>
      <c r="C213" s="92" t="s">
        <v>41</v>
      </c>
      <c r="D213" s="92" t="s">
        <v>42</v>
      </c>
      <c r="E213" s="90" t="s">
        <v>18</v>
      </c>
      <c r="F213" s="92" t="s">
        <v>54</v>
      </c>
      <c r="G213" s="92" t="s">
        <v>24</v>
      </c>
      <c r="H213" s="90" t="s">
        <v>663</v>
      </c>
      <c r="I213" s="90" t="s">
        <v>18</v>
      </c>
      <c r="J213" s="93" t="s">
        <v>18</v>
      </c>
      <c r="K213" s="93" t="s">
        <v>25</v>
      </c>
      <c r="L213" s="94">
        <v>419.38</v>
      </c>
      <c r="M213" s="90" t="s">
        <v>21</v>
      </c>
      <c r="N213" s="93" t="s">
        <v>22</v>
      </c>
      <c r="O213" s="93" t="s">
        <v>664</v>
      </c>
      <c r="P213" s="95">
        <v>42410</v>
      </c>
      <c r="Q213" s="90" t="s">
        <v>23</v>
      </c>
    </row>
    <row r="214" spans="1:17" x14ac:dyDescent="0.25">
      <c r="A214" s="90" t="s">
        <v>660</v>
      </c>
      <c r="B214" s="91" t="s">
        <v>17</v>
      </c>
      <c r="C214" s="92" t="s">
        <v>41</v>
      </c>
      <c r="D214" s="92" t="s">
        <v>57</v>
      </c>
      <c r="E214" s="90" t="s">
        <v>18</v>
      </c>
      <c r="F214" s="92" t="s">
        <v>54</v>
      </c>
      <c r="G214" s="92" t="s">
        <v>24</v>
      </c>
      <c r="H214" s="90" t="s">
        <v>667</v>
      </c>
      <c r="I214" s="90" t="s">
        <v>18</v>
      </c>
      <c r="J214" s="93" t="s">
        <v>18</v>
      </c>
      <c r="K214" s="93" t="s">
        <v>25</v>
      </c>
      <c r="L214" s="94">
        <v>392.39</v>
      </c>
      <c r="M214" s="90" t="s">
        <v>21</v>
      </c>
      <c r="N214" s="93" t="s">
        <v>22</v>
      </c>
      <c r="O214" s="93" t="s">
        <v>668</v>
      </c>
      <c r="P214" s="95">
        <v>42410</v>
      </c>
      <c r="Q214" s="90" t="s">
        <v>23</v>
      </c>
    </row>
    <row r="215" spans="1:17" x14ac:dyDescent="0.25">
      <c r="A215" s="90" t="s">
        <v>660</v>
      </c>
      <c r="B215" s="91" t="s">
        <v>17</v>
      </c>
      <c r="C215" s="92" t="s">
        <v>41</v>
      </c>
      <c r="D215" s="92" t="s">
        <v>95</v>
      </c>
      <c r="E215" s="90" t="s">
        <v>18</v>
      </c>
      <c r="F215" s="92" t="s">
        <v>54</v>
      </c>
      <c r="G215" s="92" t="s">
        <v>24</v>
      </c>
      <c r="H215" s="90" t="s">
        <v>669</v>
      </c>
      <c r="I215" s="90" t="s">
        <v>18</v>
      </c>
      <c r="J215" s="93" t="s">
        <v>18</v>
      </c>
      <c r="K215" s="93" t="s">
        <v>25</v>
      </c>
      <c r="L215" s="94">
        <v>392.39</v>
      </c>
      <c r="M215" s="90" t="s">
        <v>21</v>
      </c>
      <c r="N215" s="93" t="s">
        <v>22</v>
      </c>
      <c r="O215" s="93" t="s">
        <v>670</v>
      </c>
      <c r="P215" s="95">
        <v>42410</v>
      </c>
      <c r="Q215" s="90" t="s">
        <v>23</v>
      </c>
    </row>
    <row r="216" spans="1:17" x14ac:dyDescent="0.25">
      <c r="A216" s="90" t="s">
        <v>660</v>
      </c>
      <c r="B216" s="91" t="s">
        <v>17</v>
      </c>
      <c r="C216" s="92" t="s">
        <v>41</v>
      </c>
      <c r="D216" s="92" t="s">
        <v>57</v>
      </c>
      <c r="E216" s="90" t="s">
        <v>18</v>
      </c>
      <c r="F216" s="92" t="s">
        <v>54</v>
      </c>
      <c r="G216" s="92" t="s">
        <v>24</v>
      </c>
      <c r="H216" s="90" t="s">
        <v>671</v>
      </c>
      <c r="I216" s="90" t="s">
        <v>18</v>
      </c>
      <c r="J216" s="93" t="s">
        <v>18</v>
      </c>
      <c r="K216" s="93" t="s">
        <v>25</v>
      </c>
      <c r="L216" s="94">
        <v>386.63</v>
      </c>
      <c r="M216" s="90" t="s">
        <v>21</v>
      </c>
      <c r="N216" s="93" t="s">
        <v>22</v>
      </c>
      <c r="O216" s="93" t="s">
        <v>672</v>
      </c>
      <c r="P216" s="95">
        <v>42410</v>
      </c>
      <c r="Q216" s="90" t="s">
        <v>23</v>
      </c>
    </row>
    <row r="217" spans="1:17" x14ac:dyDescent="0.25">
      <c r="A217" s="90" t="s">
        <v>660</v>
      </c>
      <c r="B217" s="91" t="s">
        <v>17</v>
      </c>
      <c r="C217" s="92" t="s">
        <v>41</v>
      </c>
      <c r="D217" s="92" t="s">
        <v>42</v>
      </c>
      <c r="E217" s="90" t="s">
        <v>18</v>
      </c>
      <c r="F217" s="92" t="s">
        <v>54</v>
      </c>
      <c r="G217" s="92" t="s">
        <v>24</v>
      </c>
      <c r="H217" s="90" t="s">
        <v>673</v>
      </c>
      <c r="I217" s="90" t="s">
        <v>18</v>
      </c>
      <c r="J217" s="93" t="s">
        <v>18</v>
      </c>
      <c r="K217" s="93" t="s">
        <v>25</v>
      </c>
      <c r="L217" s="94">
        <v>369.51</v>
      </c>
      <c r="M217" s="90" t="s">
        <v>21</v>
      </c>
      <c r="N217" s="93" t="s">
        <v>22</v>
      </c>
      <c r="O217" s="93" t="s">
        <v>674</v>
      </c>
      <c r="P217" s="95">
        <v>42410</v>
      </c>
      <c r="Q217" s="90" t="s">
        <v>23</v>
      </c>
    </row>
    <row r="218" spans="1:17" x14ac:dyDescent="0.25">
      <c r="A218" s="90" t="s">
        <v>660</v>
      </c>
      <c r="B218" s="91" t="s">
        <v>17</v>
      </c>
      <c r="C218" s="92" t="s">
        <v>41</v>
      </c>
      <c r="D218" s="92" t="s">
        <v>42</v>
      </c>
      <c r="E218" s="90" t="s">
        <v>18</v>
      </c>
      <c r="F218" s="92" t="s">
        <v>54</v>
      </c>
      <c r="G218" s="92" t="s">
        <v>24</v>
      </c>
      <c r="H218" s="90" t="s">
        <v>675</v>
      </c>
      <c r="I218" s="90" t="s">
        <v>18</v>
      </c>
      <c r="J218" s="93" t="s">
        <v>18</v>
      </c>
      <c r="K218" s="93" t="s">
        <v>25</v>
      </c>
      <c r="L218" s="94">
        <v>359.7</v>
      </c>
      <c r="M218" s="90" t="s">
        <v>21</v>
      </c>
      <c r="N218" s="93" t="s">
        <v>22</v>
      </c>
      <c r="O218" s="93" t="s">
        <v>676</v>
      </c>
      <c r="P218" s="95">
        <v>42410</v>
      </c>
      <c r="Q218" s="90" t="s">
        <v>23</v>
      </c>
    </row>
    <row r="219" spans="1:17" x14ac:dyDescent="0.25">
      <c r="A219" s="90" t="s">
        <v>660</v>
      </c>
      <c r="B219" s="91" t="s">
        <v>17</v>
      </c>
      <c r="C219" s="92" t="s">
        <v>41</v>
      </c>
      <c r="D219" s="92" t="s">
        <v>42</v>
      </c>
      <c r="E219" s="90" t="s">
        <v>18</v>
      </c>
      <c r="F219" s="92" t="s">
        <v>54</v>
      </c>
      <c r="G219" s="92" t="s">
        <v>24</v>
      </c>
      <c r="H219" s="90" t="s">
        <v>677</v>
      </c>
      <c r="I219" s="90" t="s">
        <v>18</v>
      </c>
      <c r="J219" s="93" t="s">
        <v>18</v>
      </c>
      <c r="K219" s="93" t="s">
        <v>25</v>
      </c>
      <c r="L219" s="94">
        <v>359.7</v>
      </c>
      <c r="M219" s="90" t="s">
        <v>21</v>
      </c>
      <c r="N219" s="93" t="s">
        <v>22</v>
      </c>
      <c r="O219" s="93" t="s">
        <v>678</v>
      </c>
      <c r="P219" s="95">
        <v>42410</v>
      </c>
      <c r="Q219" s="90" t="s">
        <v>23</v>
      </c>
    </row>
    <row r="220" spans="1:17" x14ac:dyDescent="0.25">
      <c r="A220" s="90" t="s">
        <v>660</v>
      </c>
      <c r="B220" s="91" t="s">
        <v>17</v>
      </c>
      <c r="C220" s="92" t="s">
        <v>41</v>
      </c>
      <c r="D220" s="92" t="s">
        <v>42</v>
      </c>
      <c r="E220" s="90" t="s">
        <v>18</v>
      </c>
      <c r="F220" s="92" t="s">
        <v>54</v>
      </c>
      <c r="G220" s="92" t="s">
        <v>24</v>
      </c>
      <c r="H220" s="90" t="s">
        <v>681</v>
      </c>
      <c r="I220" s="90" t="s">
        <v>18</v>
      </c>
      <c r="J220" s="93" t="s">
        <v>18</v>
      </c>
      <c r="K220" s="93" t="s">
        <v>25</v>
      </c>
      <c r="L220" s="94">
        <v>336.83</v>
      </c>
      <c r="M220" s="90" t="s">
        <v>21</v>
      </c>
      <c r="N220" s="93" t="s">
        <v>22</v>
      </c>
      <c r="O220" s="93" t="s">
        <v>682</v>
      </c>
      <c r="P220" s="95">
        <v>42410</v>
      </c>
      <c r="Q220" s="90" t="s">
        <v>23</v>
      </c>
    </row>
    <row r="221" spans="1:17" x14ac:dyDescent="0.25">
      <c r="A221" s="90" t="s">
        <v>660</v>
      </c>
      <c r="B221" s="91" t="s">
        <v>17</v>
      </c>
      <c r="C221" s="92" t="s">
        <v>41</v>
      </c>
      <c r="D221" s="92" t="s">
        <v>42</v>
      </c>
      <c r="E221" s="90" t="s">
        <v>18</v>
      </c>
      <c r="F221" s="92" t="s">
        <v>54</v>
      </c>
      <c r="G221" s="92" t="s">
        <v>24</v>
      </c>
      <c r="H221" s="90" t="s">
        <v>683</v>
      </c>
      <c r="I221" s="90" t="s">
        <v>18</v>
      </c>
      <c r="J221" s="93" t="s">
        <v>18</v>
      </c>
      <c r="K221" s="93" t="s">
        <v>25</v>
      </c>
      <c r="L221" s="94">
        <v>419.38</v>
      </c>
      <c r="M221" s="90" t="s">
        <v>21</v>
      </c>
      <c r="N221" s="93" t="s">
        <v>22</v>
      </c>
      <c r="O221" s="93" t="s">
        <v>684</v>
      </c>
      <c r="P221" s="95">
        <v>42410</v>
      </c>
      <c r="Q221" s="90" t="s">
        <v>23</v>
      </c>
    </row>
    <row r="222" spans="1:17" x14ac:dyDescent="0.25">
      <c r="A222" s="90" t="s">
        <v>660</v>
      </c>
      <c r="B222" s="91" t="s">
        <v>17</v>
      </c>
      <c r="C222" s="92" t="s">
        <v>41</v>
      </c>
      <c r="D222" s="92" t="s">
        <v>42</v>
      </c>
      <c r="E222" s="90" t="s">
        <v>18</v>
      </c>
      <c r="F222" s="92" t="s">
        <v>54</v>
      </c>
      <c r="G222" s="92" t="s">
        <v>24</v>
      </c>
      <c r="H222" s="90" t="s">
        <v>685</v>
      </c>
      <c r="I222" s="90" t="s">
        <v>18</v>
      </c>
      <c r="J222" s="93" t="s">
        <v>18</v>
      </c>
      <c r="K222" s="93" t="s">
        <v>25</v>
      </c>
      <c r="L222" s="94">
        <v>315.52</v>
      </c>
      <c r="M222" s="90" t="s">
        <v>21</v>
      </c>
      <c r="N222" s="93" t="s">
        <v>22</v>
      </c>
      <c r="O222" s="93" t="s">
        <v>686</v>
      </c>
      <c r="P222" s="95">
        <v>42410</v>
      </c>
      <c r="Q222" s="90" t="s">
        <v>23</v>
      </c>
    </row>
    <row r="223" spans="1:17" x14ac:dyDescent="0.25">
      <c r="A223" s="90" t="s">
        <v>660</v>
      </c>
      <c r="B223" s="91" t="s">
        <v>17</v>
      </c>
      <c r="C223" s="92" t="s">
        <v>41</v>
      </c>
      <c r="D223" s="92" t="s">
        <v>42</v>
      </c>
      <c r="E223" s="90" t="s">
        <v>18</v>
      </c>
      <c r="F223" s="92" t="s">
        <v>54</v>
      </c>
      <c r="G223" s="92" t="s">
        <v>24</v>
      </c>
      <c r="H223" s="90" t="s">
        <v>687</v>
      </c>
      <c r="I223" s="90" t="s">
        <v>18</v>
      </c>
      <c r="J223" s="93" t="s">
        <v>18</v>
      </c>
      <c r="K223" s="93" t="s">
        <v>25</v>
      </c>
      <c r="L223" s="94">
        <v>270.95999999999998</v>
      </c>
      <c r="M223" s="90" t="s">
        <v>21</v>
      </c>
      <c r="N223" s="93" t="s">
        <v>22</v>
      </c>
      <c r="O223" s="93" t="s">
        <v>688</v>
      </c>
      <c r="P223" s="95">
        <v>42410</v>
      </c>
      <c r="Q223" s="90" t="s">
        <v>23</v>
      </c>
    </row>
    <row r="224" spans="1:17" x14ac:dyDescent="0.25">
      <c r="A224" s="90" t="s">
        <v>660</v>
      </c>
      <c r="B224" s="91" t="s">
        <v>17</v>
      </c>
      <c r="C224" s="92" t="s">
        <v>41</v>
      </c>
      <c r="D224" s="92" t="s">
        <v>57</v>
      </c>
      <c r="E224" s="90" t="s">
        <v>18</v>
      </c>
      <c r="F224" s="92" t="s">
        <v>54</v>
      </c>
      <c r="G224" s="92" t="s">
        <v>24</v>
      </c>
      <c r="H224" s="90" t="s">
        <v>689</v>
      </c>
      <c r="I224" s="90" t="s">
        <v>18</v>
      </c>
      <c r="J224" s="93" t="s">
        <v>18</v>
      </c>
      <c r="K224" s="93" t="s">
        <v>25</v>
      </c>
      <c r="L224" s="94">
        <v>253.96</v>
      </c>
      <c r="M224" s="90" t="s">
        <v>21</v>
      </c>
      <c r="N224" s="93" t="s">
        <v>22</v>
      </c>
      <c r="O224" s="93" t="s">
        <v>690</v>
      </c>
      <c r="P224" s="95">
        <v>42410</v>
      </c>
      <c r="Q224" s="90" t="s">
        <v>23</v>
      </c>
    </row>
    <row r="225" spans="1:17" x14ac:dyDescent="0.25">
      <c r="A225" s="90" t="s">
        <v>660</v>
      </c>
      <c r="B225" s="91" t="s">
        <v>17</v>
      </c>
      <c r="C225" s="92" t="s">
        <v>41</v>
      </c>
      <c r="D225" s="92" t="s">
        <v>42</v>
      </c>
      <c r="E225" s="90" t="s">
        <v>18</v>
      </c>
      <c r="F225" s="92" t="s">
        <v>54</v>
      </c>
      <c r="G225" s="92" t="s">
        <v>24</v>
      </c>
      <c r="H225" s="90" t="s">
        <v>691</v>
      </c>
      <c r="I225" s="90" t="s">
        <v>18</v>
      </c>
      <c r="J225" s="93" t="s">
        <v>18</v>
      </c>
      <c r="K225" s="93" t="s">
        <v>25</v>
      </c>
      <c r="L225" s="94">
        <v>212.53</v>
      </c>
      <c r="M225" s="90" t="s">
        <v>21</v>
      </c>
      <c r="N225" s="93" t="s">
        <v>22</v>
      </c>
      <c r="O225" s="93" t="s">
        <v>692</v>
      </c>
      <c r="P225" s="95">
        <v>42410</v>
      </c>
      <c r="Q225" s="90" t="s">
        <v>23</v>
      </c>
    </row>
    <row r="226" spans="1:17" x14ac:dyDescent="0.25">
      <c r="A226" s="90" t="s">
        <v>660</v>
      </c>
      <c r="B226" s="91" t="s">
        <v>17</v>
      </c>
      <c r="C226" s="92" t="s">
        <v>41</v>
      </c>
      <c r="D226" s="92" t="s">
        <v>42</v>
      </c>
      <c r="E226" s="90" t="s">
        <v>18</v>
      </c>
      <c r="F226" s="92" t="s">
        <v>54</v>
      </c>
      <c r="G226" s="92" t="s">
        <v>24</v>
      </c>
      <c r="H226" s="90" t="s">
        <v>645</v>
      </c>
      <c r="I226" s="90" t="s">
        <v>18</v>
      </c>
      <c r="J226" s="93" t="s">
        <v>18</v>
      </c>
      <c r="K226" s="93" t="s">
        <v>25</v>
      </c>
      <c r="L226" s="94">
        <v>205.96</v>
      </c>
      <c r="M226" s="90" t="s">
        <v>21</v>
      </c>
      <c r="N226" s="93" t="s">
        <v>22</v>
      </c>
      <c r="O226" s="93" t="s">
        <v>693</v>
      </c>
      <c r="P226" s="95">
        <v>42410</v>
      </c>
      <c r="Q226" s="90" t="s">
        <v>23</v>
      </c>
    </row>
    <row r="227" spans="1:17" x14ac:dyDescent="0.25">
      <c r="A227" s="90" t="s">
        <v>660</v>
      </c>
      <c r="B227" s="91" t="s">
        <v>17</v>
      </c>
      <c r="C227" s="92" t="s">
        <v>41</v>
      </c>
      <c r="D227" s="92" t="s">
        <v>42</v>
      </c>
      <c r="E227" s="90" t="s">
        <v>18</v>
      </c>
      <c r="F227" s="92" t="s">
        <v>54</v>
      </c>
      <c r="G227" s="92" t="s">
        <v>24</v>
      </c>
      <c r="H227" s="90" t="s">
        <v>694</v>
      </c>
      <c r="I227" s="90" t="s">
        <v>18</v>
      </c>
      <c r="J227" s="93" t="s">
        <v>18</v>
      </c>
      <c r="K227" s="93" t="s">
        <v>25</v>
      </c>
      <c r="L227" s="94">
        <v>179.85</v>
      </c>
      <c r="M227" s="90" t="s">
        <v>21</v>
      </c>
      <c r="N227" s="93" t="s">
        <v>22</v>
      </c>
      <c r="O227" s="93" t="s">
        <v>695</v>
      </c>
      <c r="P227" s="95">
        <v>42410</v>
      </c>
      <c r="Q227" s="90" t="s">
        <v>23</v>
      </c>
    </row>
    <row r="228" spans="1:17" x14ac:dyDescent="0.25">
      <c r="A228" s="90" t="s">
        <v>660</v>
      </c>
      <c r="B228" s="91" t="s">
        <v>17</v>
      </c>
      <c r="C228" s="92" t="s">
        <v>41</v>
      </c>
      <c r="D228" s="92" t="s">
        <v>57</v>
      </c>
      <c r="E228" s="90" t="s">
        <v>18</v>
      </c>
      <c r="F228" s="92" t="s">
        <v>54</v>
      </c>
      <c r="G228" s="92" t="s">
        <v>24</v>
      </c>
      <c r="H228" s="90" t="s">
        <v>689</v>
      </c>
      <c r="I228" s="90" t="s">
        <v>18</v>
      </c>
      <c r="J228" s="93" t="s">
        <v>18</v>
      </c>
      <c r="K228" s="93" t="s">
        <v>25</v>
      </c>
      <c r="L228" s="94">
        <v>112.55</v>
      </c>
      <c r="M228" s="90" t="s">
        <v>21</v>
      </c>
      <c r="N228" s="93" t="s">
        <v>22</v>
      </c>
      <c r="O228" s="93" t="s">
        <v>696</v>
      </c>
      <c r="P228" s="95">
        <v>42410</v>
      </c>
      <c r="Q228" s="90" t="s">
        <v>23</v>
      </c>
    </row>
    <row r="229" spans="1:17" x14ac:dyDescent="0.25">
      <c r="A229" s="90" t="s">
        <v>660</v>
      </c>
      <c r="B229" s="91" t="s">
        <v>17</v>
      </c>
      <c r="C229" s="92" t="s">
        <v>41</v>
      </c>
      <c r="D229" s="92" t="s">
        <v>42</v>
      </c>
      <c r="E229" s="90" t="s">
        <v>18</v>
      </c>
      <c r="F229" s="92" t="s">
        <v>54</v>
      </c>
      <c r="G229" s="92" t="s">
        <v>24</v>
      </c>
      <c r="H229" s="90" t="s">
        <v>675</v>
      </c>
      <c r="I229" s="90" t="s">
        <v>18</v>
      </c>
      <c r="J229" s="93" t="s">
        <v>18</v>
      </c>
      <c r="K229" s="93" t="s">
        <v>25</v>
      </c>
      <c r="L229" s="94">
        <v>32.69</v>
      </c>
      <c r="M229" s="90" t="s">
        <v>21</v>
      </c>
      <c r="N229" s="93" t="s">
        <v>22</v>
      </c>
      <c r="O229" s="93" t="s">
        <v>697</v>
      </c>
      <c r="P229" s="95">
        <v>42410</v>
      </c>
      <c r="Q229" s="90" t="s">
        <v>23</v>
      </c>
    </row>
    <row r="230" spans="1:17" x14ac:dyDescent="0.25">
      <c r="A230" s="90" t="s">
        <v>660</v>
      </c>
      <c r="B230" s="91" t="s">
        <v>17</v>
      </c>
      <c r="C230" s="92" t="s">
        <v>41</v>
      </c>
      <c r="D230" s="92" t="s">
        <v>42</v>
      </c>
      <c r="E230" s="90" t="s">
        <v>18</v>
      </c>
      <c r="F230" s="92" t="s">
        <v>54</v>
      </c>
      <c r="G230" s="92" t="s">
        <v>24</v>
      </c>
      <c r="H230" s="90" t="s">
        <v>671</v>
      </c>
      <c r="I230" s="90" t="s">
        <v>18</v>
      </c>
      <c r="J230" s="93" t="s">
        <v>18</v>
      </c>
      <c r="K230" s="93" t="s">
        <v>25</v>
      </c>
      <c r="L230" s="94">
        <v>23.740000000000002</v>
      </c>
      <c r="M230" s="90" t="s">
        <v>21</v>
      </c>
      <c r="N230" s="93" t="s">
        <v>22</v>
      </c>
      <c r="O230" s="93" t="s">
        <v>698</v>
      </c>
      <c r="P230" s="95">
        <v>42410</v>
      </c>
      <c r="Q230" s="90" t="s">
        <v>23</v>
      </c>
    </row>
    <row r="231" spans="1:17" x14ac:dyDescent="0.25">
      <c r="A231" s="90" t="s">
        <v>660</v>
      </c>
      <c r="B231" s="91" t="s">
        <v>17</v>
      </c>
      <c r="C231" s="92" t="s">
        <v>41</v>
      </c>
      <c r="D231" s="92" t="s">
        <v>42</v>
      </c>
      <c r="E231" s="90" t="s">
        <v>18</v>
      </c>
      <c r="F231" s="92" t="s">
        <v>54</v>
      </c>
      <c r="G231" s="92" t="s">
        <v>24</v>
      </c>
      <c r="H231" s="90" t="s">
        <v>699</v>
      </c>
      <c r="I231" s="90" t="s">
        <v>18</v>
      </c>
      <c r="J231" s="93" t="s">
        <v>18</v>
      </c>
      <c r="K231" s="93" t="s">
        <v>25</v>
      </c>
      <c r="L231" s="94">
        <v>425.06</v>
      </c>
      <c r="M231" s="90" t="s">
        <v>21</v>
      </c>
      <c r="N231" s="93" t="s">
        <v>22</v>
      </c>
      <c r="O231" s="93" t="s">
        <v>700</v>
      </c>
      <c r="P231" s="95">
        <v>42410</v>
      </c>
      <c r="Q231" s="90" t="s">
        <v>23</v>
      </c>
    </row>
    <row r="232" spans="1:17" x14ac:dyDescent="0.25">
      <c r="A232" s="90" t="s">
        <v>660</v>
      </c>
      <c r="B232" s="91" t="s">
        <v>17</v>
      </c>
      <c r="C232" s="92" t="s">
        <v>41</v>
      </c>
      <c r="D232" s="92" t="s">
        <v>42</v>
      </c>
      <c r="E232" s="90" t="s">
        <v>18</v>
      </c>
      <c r="F232" s="92" t="s">
        <v>54</v>
      </c>
      <c r="G232" s="92" t="s">
        <v>24</v>
      </c>
      <c r="H232" s="90" t="s">
        <v>663</v>
      </c>
      <c r="I232" s="90" t="s">
        <v>18</v>
      </c>
      <c r="J232" s="93" t="s">
        <v>18</v>
      </c>
      <c r="K232" s="93" t="s">
        <v>25</v>
      </c>
      <c r="L232" s="94">
        <v>-419.38</v>
      </c>
      <c r="M232" s="90" t="s">
        <v>21</v>
      </c>
      <c r="N232" s="93" t="s">
        <v>22</v>
      </c>
      <c r="O232" s="93" t="s">
        <v>701</v>
      </c>
      <c r="P232" s="95">
        <v>42410</v>
      </c>
      <c r="Q232" s="90" t="s">
        <v>23</v>
      </c>
    </row>
    <row r="233" spans="1:17" x14ac:dyDescent="0.25">
      <c r="A233" s="90" t="s">
        <v>660</v>
      </c>
      <c r="B233" s="91" t="s">
        <v>17</v>
      </c>
      <c r="C233" s="92" t="s">
        <v>41</v>
      </c>
      <c r="D233" s="92" t="s">
        <v>42</v>
      </c>
      <c r="E233" s="90" t="s">
        <v>18</v>
      </c>
      <c r="F233" s="92" t="s">
        <v>54</v>
      </c>
      <c r="G233" s="92" t="s">
        <v>69</v>
      </c>
      <c r="H233" s="90" t="s">
        <v>679</v>
      </c>
      <c r="I233" s="90" t="s">
        <v>18</v>
      </c>
      <c r="J233" s="93" t="s">
        <v>18</v>
      </c>
      <c r="K233" s="93" t="s">
        <v>25</v>
      </c>
      <c r="L233" s="94">
        <v>359.7</v>
      </c>
      <c r="M233" s="90" t="s">
        <v>21</v>
      </c>
      <c r="N233" s="93" t="s">
        <v>22</v>
      </c>
      <c r="O233" s="93" t="s">
        <v>680</v>
      </c>
      <c r="P233" s="95">
        <v>42410</v>
      </c>
      <c r="Q233" s="90" t="s">
        <v>23</v>
      </c>
    </row>
    <row r="234" spans="1:17" x14ac:dyDescent="0.25">
      <c r="A234" s="90" t="s">
        <v>46</v>
      </c>
      <c r="B234" s="91" t="s">
        <v>17</v>
      </c>
      <c r="C234" s="92" t="s">
        <v>41</v>
      </c>
      <c r="D234" s="92" t="s">
        <v>42</v>
      </c>
      <c r="E234" s="90" t="s">
        <v>18</v>
      </c>
      <c r="F234" s="92" t="s">
        <v>54</v>
      </c>
      <c r="G234" s="92" t="s">
        <v>28</v>
      </c>
      <c r="H234" s="90" t="s">
        <v>649</v>
      </c>
      <c r="I234" s="90" t="s">
        <v>18</v>
      </c>
      <c r="J234" s="93" t="s">
        <v>18</v>
      </c>
      <c r="K234" s="93" t="s">
        <v>29</v>
      </c>
      <c r="L234" s="94">
        <v>200.44</v>
      </c>
      <c r="M234" s="90" t="s">
        <v>21</v>
      </c>
      <c r="N234" s="93" t="s">
        <v>22</v>
      </c>
      <c r="O234" s="93" t="s">
        <v>650</v>
      </c>
      <c r="P234" s="95">
        <v>42439</v>
      </c>
      <c r="Q234" s="90" t="s">
        <v>23</v>
      </c>
    </row>
    <row r="235" spans="1:17" x14ac:dyDescent="0.25">
      <c r="A235" s="90" t="s">
        <v>46</v>
      </c>
      <c r="B235" s="91" t="s">
        <v>17</v>
      </c>
      <c r="C235" s="92" t="s">
        <v>41</v>
      </c>
      <c r="D235" s="92" t="s">
        <v>42</v>
      </c>
      <c r="E235" s="90" t="s">
        <v>18</v>
      </c>
      <c r="F235" s="92" t="s">
        <v>54</v>
      </c>
      <c r="G235" s="92" t="s">
        <v>28</v>
      </c>
      <c r="H235" s="90" t="s">
        <v>649</v>
      </c>
      <c r="I235" s="90" t="s">
        <v>18</v>
      </c>
      <c r="J235" s="93" t="s">
        <v>18</v>
      </c>
      <c r="K235" s="93" t="s">
        <v>29</v>
      </c>
      <c r="L235" s="94">
        <v>502.67</v>
      </c>
      <c r="M235" s="90" t="s">
        <v>21</v>
      </c>
      <c r="N235" s="93" t="s">
        <v>22</v>
      </c>
      <c r="O235" s="93" t="s">
        <v>659</v>
      </c>
      <c r="P235" s="95">
        <v>42439</v>
      </c>
      <c r="Q235" s="90" t="s">
        <v>23</v>
      </c>
    </row>
    <row r="236" spans="1:17" x14ac:dyDescent="0.25">
      <c r="A236" s="90" t="s">
        <v>46</v>
      </c>
      <c r="B236" s="91" t="s">
        <v>17</v>
      </c>
      <c r="C236" s="92" t="s">
        <v>41</v>
      </c>
      <c r="D236" s="92" t="s">
        <v>57</v>
      </c>
      <c r="E236" s="90" t="s">
        <v>18</v>
      </c>
      <c r="F236" s="92" t="s">
        <v>54</v>
      </c>
      <c r="G236" s="92" t="s">
        <v>24</v>
      </c>
      <c r="H236" s="90" t="s">
        <v>614</v>
      </c>
      <c r="I236" s="90" t="s">
        <v>18</v>
      </c>
      <c r="J236" s="93" t="s">
        <v>18</v>
      </c>
      <c r="K236" s="93" t="s">
        <v>25</v>
      </c>
      <c r="L236" s="94">
        <v>425.06</v>
      </c>
      <c r="M236" s="90" t="s">
        <v>21</v>
      </c>
      <c r="N236" s="93" t="s">
        <v>22</v>
      </c>
      <c r="O236" s="93" t="s">
        <v>615</v>
      </c>
      <c r="P236" s="95">
        <v>42439</v>
      </c>
      <c r="Q236" s="90" t="s">
        <v>23</v>
      </c>
    </row>
    <row r="237" spans="1:17" x14ac:dyDescent="0.25">
      <c r="A237" s="90" t="s">
        <v>46</v>
      </c>
      <c r="B237" s="91" t="s">
        <v>17</v>
      </c>
      <c r="C237" s="92" t="s">
        <v>41</v>
      </c>
      <c r="D237" s="92" t="s">
        <v>57</v>
      </c>
      <c r="E237" s="90" t="s">
        <v>18</v>
      </c>
      <c r="F237" s="92" t="s">
        <v>54</v>
      </c>
      <c r="G237" s="92" t="s">
        <v>24</v>
      </c>
      <c r="H237" s="90" t="s">
        <v>616</v>
      </c>
      <c r="I237" s="90" t="s">
        <v>18</v>
      </c>
      <c r="J237" s="93" t="s">
        <v>18</v>
      </c>
      <c r="K237" s="93" t="s">
        <v>25</v>
      </c>
      <c r="L237" s="94">
        <v>425.06</v>
      </c>
      <c r="M237" s="90" t="s">
        <v>21</v>
      </c>
      <c r="N237" s="93" t="s">
        <v>22</v>
      </c>
      <c r="O237" s="93" t="s">
        <v>617</v>
      </c>
      <c r="P237" s="95">
        <v>42439</v>
      </c>
      <c r="Q237" s="90" t="s">
        <v>23</v>
      </c>
    </row>
    <row r="238" spans="1:17" x14ac:dyDescent="0.25">
      <c r="A238" s="90" t="s">
        <v>46</v>
      </c>
      <c r="B238" s="91" t="s">
        <v>17</v>
      </c>
      <c r="C238" s="92" t="s">
        <v>41</v>
      </c>
      <c r="D238" s="92" t="s">
        <v>42</v>
      </c>
      <c r="E238" s="90" t="s">
        <v>18</v>
      </c>
      <c r="F238" s="92" t="s">
        <v>54</v>
      </c>
      <c r="G238" s="92" t="s">
        <v>24</v>
      </c>
      <c r="H238" s="90" t="s">
        <v>618</v>
      </c>
      <c r="I238" s="90" t="s">
        <v>18</v>
      </c>
      <c r="J238" s="93" t="s">
        <v>18</v>
      </c>
      <c r="K238" s="93" t="s">
        <v>25</v>
      </c>
      <c r="L238" s="94">
        <v>425.06</v>
      </c>
      <c r="M238" s="90" t="s">
        <v>21</v>
      </c>
      <c r="N238" s="93" t="s">
        <v>22</v>
      </c>
      <c r="O238" s="93" t="s">
        <v>619</v>
      </c>
      <c r="P238" s="95">
        <v>42439</v>
      </c>
      <c r="Q238" s="90" t="s">
        <v>23</v>
      </c>
    </row>
    <row r="239" spans="1:17" x14ac:dyDescent="0.25">
      <c r="A239" s="90" t="s">
        <v>46</v>
      </c>
      <c r="B239" s="91" t="s">
        <v>17</v>
      </c>
      <c r="C239" s="92" t="s">
        <v>41</v>
      </c>
      <c r="D239" s="92" t="s">
        <v>57</v>
      </c>
      <c r="E239" s="90" t="s">
        <v>18</v>
      </c>
      <c r="F239" s="92" t="s">
        <v>54</v>
      </c>
      <c r="G239" s="92" t="s">
        <v>24</v>
      </c>
      <c r="H239" s="90" t="s">
        <v>620</v>
      </c>
      <c r="I239" s="90" t="s">
        <v>18</v>
      </c>
      <c r="J239" s="93" t="s">
        <v>18</v>
      </c>
      <c r="K239" s="93" t="s">
        <v>25</v>
      </c>
      <c r="L239" s="94">
        <v>425.06</v>
      </c>
      <c r="M239" s="90" t="s">
        <v>21</v>
      </c>
      <c r="N239" s="93" t="s">
        <v>22</v>
      </c>
      <c r="O239" s="93" t="s">
        <v>621</v>
      </c>
      <c r="P239" s="95">
        <v>42439</v>
      </c>
      <c r="Q239" s="90" t="s">
        <v>23</v>
      </c>
    </row>
    <row r="240" spans="1:17" x14ac:dyDescent="0.25">
      <c r="A240" s="90" t="s">
        <v>46</v>
      </c>
      <c r="B240" s="91" t="s">
        <v>17</v>
      </c>
      <c r="C240" s="92" t="s">
        <v>41</v>
      </c>
      <c r="D240" s="92" t="s">
        <v>42</v>
      </c>
      <c r="E240" s="90" t="s">
        <v>18</v>
      </c>
      <c r="F240" s="92" t="s">
        <v>54</v>
      </c>
      <c r="G240" s="92" t="s">
        <v>24</v>
      </c>
      <c r="H240" s="90" t="s">
        <v>622</v>
      </c>
      <c r="I240" s="90" t="s">
        <v>18</v>
      </c>
      <c r="J240" s="93" t="s">
        <v>18</v>
      </c>
      <c r="K240" s="93" t="s">
        <v>25</v>
      </c>
      <c r="L240" s="94">
        <v>336.83</v>
      </c>
      <c r="M240" s="90" t="s">
        <v>21</v>
      </c>
      <c r="N240" s="93" t="s">
        <v>22</v>
      </c>
      <c r="O240" s="93" t="s">
        <v>623</v>
      </c>
      <c r="P240" s="95">
        <v>42439</v>
      </c>
      <c r="Q240" s="90" t="s">
        <v>23</v>
      </c>
    </row>
    <row r="241" spans="1:17" x14ac:dyDescent="0.25">
      <c r="A241" s="90" t="s">
        <v>46</v>
      </c>
      <c r="B241" s="91" t="s">
        <v>17</v>
      </c>
      <c r="C241" s="92" t="s">
        <v>41</v>
      </c>
      <c r="D241" s="92" t="s">
        <v>42</v>
      </c>
      <c r="E241" s="90" t="s">
        <v>18</v>
      </c>
      <c r="F241" s="92" t="s">
        <v>54</v>
      </c>
      <c r="G241" s="92" t="s">
        <v>24</v>
      </c>
      <c r="H241" s="90" t="s">
        <v>624</v>
      </c>
      <c r="I241" s="90" t="s">
        <v>18</v>
      </c>
      <c r="J241" s="93" t="s">
        <v>18</v>
      </c>
      <c r="K241" s="93" t="s">
        <v>25</v>
      </c>
      <c r="L241" s="94">
        <v>392.39</v>
      </c>
      <c r="M241" s="90" t="s">
        <v>21</v>
      </c>
      <c r="N241" s="93" t="s">
        <v>22</v>
      </c>
      <c r="O241" s="93" t="s">
        <v>625</v>
      </c>
      <c r="P241" s="95">
        <v>42439</v>
      </c>
      <c r="Q241" s="90" t="s">
        <v>23</v>
      </c>
    </row>
    <row r="242" spans="1:17" x14ac:dyDescent="0.25">
      <c r="A242" s="90" t="s">
        <v>46</v>
      </c>
      <c r="B242" s="91" t="s">
        <v>17</v>
      </c>
      <c r="C242" s="92" t="s">
        <v>41</v>
      </c>
      <c r="D242" s="92" t="s">
        <v>42</v>
      </c>
      <c r="E242" s="90" t="s">
        <v>18</v>
      </c>
      <c r="F242" s="92" t="s">
        <v>54</v>
      </c>
      <c r="G242" s="92" t="s">
        <v>24</v>
      </c>
      <c r="H242" s="90" t="s">
        <v>626</v>
      </c>
      <c r="I242" s="90" t="s">
        <v>18</v>
      </c>
      <c r="J242" s="93" t="s">
        <v>18</v>
      </c>
      <c r="K242" s="93" t="s">
        <v>25</v>
      </c>
      <c r="L242" s="94">
        <v>392.39</v>
      </c>
      <c r="M242" s="90" t="s">
        <v>21</v>
      </c>
      <c r="N242" s="93" t="s">
        <v>22</v>
      </c>
      <c r="O242" s="93" t="s">
        <v>627</v>
      </c>
      <c r="P242" s="95">
        <v>42439</v>
      </c>
      <c r="Q242" s="90" t="s">
        <v>23</v>
      </c>
    </row>
    <row r="243" spans="1:17" x14ac:dyDescent="0.25">
      <c r="A243" s="90" t="s">
        <v>46</v>
      </c>
      <c r="B243" s="91" t="s">
        <v>17</v>
      </c>
      <c r="C243" s="92" t="s">
        <v>41</v>
      </c>
      <c r="D243" s="92" t="s">
        <v>42</v>
      </c>
      <c r="E243" s="90" t="s">
        <v>18</v>
      </c>
      <c r="F243" s="92" t="s">
        <v>54</v>
      </c>
      <c r="G243" s="92" t="s">
        <v>24</v>
      </c>
      <c r="H243" s="90" t="s">
        <v>628</v>
      </c>
      <c r="I243" s="90" t="s">
        <v>18</v>
      </c>
      <c r="J243" s="93" t="s">
        <v>18</v>
      </c>
      <c r="K243" s="93" t="s">
        <v>25</v>
      </c>
      <c r="L243" s="94">
        <v>392.39</v>
      </c>
      <c r="M243" s="90" t="s">
        <v>21</v>
      </c>
      <c r="N243" s="93" t="s">
        <v>22</v>
      </c>
      <c r="O243" s="93" t="s">
        <v>629</v>
      </c>
      <c r="P243" s="95">
        <v>42439</v>
      </c>
      <c r="Q243" s="90" t="s">
        <v>23</v>
      </c>
    </row>
    <row r="244" spans="1:17" x14ac:dyDescent="0.25">
      <c r="A244" s="90" t="s">
        <v>46</v>
      </c>
      <c r="B244" s="91" t="s">
        <v>17</v>
      </c>
      <c r="C244" s="92" t="s">
        <v>41</v>
      </c>
      <c r="D244" s="92" t="s">
        <v>95</v>
      </c>
      <c r="E244" s="90" t="s">
        <v>18</v>
      </c>
      <c r="F244" s="92" t="s">
        <v>54</v>
      </c>
      <c r="G244" s="92" t="s">
        <v>24</v>
      </c>
      <c r="H244" s="90" t="s">
        <v>630</v>
      </c>
      <c r="I244" s="90" t="s">
        <v>18</v>
      </c>
      <c r="J244" s="93" t="s">
        <v>18</v>
      </c>
      <c r="K244" s="93" t="s">
        <v>25</v>
      </c>
      <c r="L244" s="94">
        <v>369.40000000000003</v>
      </c>
      <c r="M244" s="90" t="s">
        <v>21</v>
      </c>
      <c r="N244" s="93" t="s">
        <v>22</v>
      </c>
      <c r="O244" s="93" t="s">
        <v>631</v>
      </c>
      <c r="P244" s="95">
        <v>42439</v>
      </c>
      <c r="Q244" s="90" t="s">
        <v>23</v>
      </c>
    </row>
    <row r="245" spans="1:17" x14ac:dyDescent="0.25">
      <c r="A245" s="90" t="s">
        <v>46</v>
      </c>
      <c r="B245" s="91" t="s">
        <v>17</v>
      </c>
      <c r="C245" s="92" t="s">
        <v>41</v>
      </c>
      <c r="D245" s="92" t="s">
        <v>42</v>
      </c>
      <c r="E245" s="90" t="s">
        <v>18</v>
      </c>
      <c r="F245" s="92" t="s">
        <v>54</v>
      </c>
      <c r="G245" s="92" t="s">
        <v>24</v>
      </c>
      <c r="H245" s="90" t="s">
        <v>632</v>
      </c>
      <c r="I245" s="90" t="s">
        <v>18</v>
      </c>
      <c r="J245" s="93" t="s">
        <v>18</v>
      </c>
      <c r="K245" s="93" t="s">
        <v>25</v>
      </c>
      <c r="L245" s="94">
        <v>359.7</v>
      </c>
      <c r="M245" s="90" t="s">
        <v>21</v>
      </c>
      <c r="N245" s="93" t="s">
        <v>22</v>
      </c>
      <c r="O245" s="93" t="s">
        <v>633</v>
      </c>
      <c r="P245" s="95">
        <v>42439</v>
      </c>
      <c r="Q245" s="90" t="s">
        <v>23</v>
      </c>
    </row>
    <row r="246" spans="1:17" x14ac:dyDescent="0.25">
      <c r="A246" s="90" t="s">
        <v>46</v>
      </c>
      <c r="B246" s="91" t="s">
        <v>17</v>
      </c>
      <c r="C246" s="92" t="s">
        <v>41</v>
      </c>
      <c r="D246" s="92" t="s">
        <v>42</v>
      </c>
      <c r="E246" s="90" t="s">
        <v>18</v>
      </c>
      <c r="F246" s="92" t="s">
        <v>54</v>
      </c>
      <c r="G246" s="92" t="s">
        <v>24</v>
      </c>
      <c r="H246" s="90" t="s">
        <v>634</v>
      </c>
      <c r="I246" s="90" t="s">
        <v>18</v>
      </c>
      <c r="J246" s="93" t="s">
        <v>18</v>
      </c>
      <c r="K246" s="93" t="s">
        <v>25</v>
      </c>
      <c r="L246" s="94">
        <v>336.83</v>
      </c>
      <c r="M246" s="90" t="s">
        <v>21</v>
      </c>
      <c r="N246" s="93" t="s">
        <v>22</v>
      </c>
      <c r="O246" s="93" t="s">
        <v>635</v>
      </c>
      <c r="P246" s="95">
        <v>42439</v>
      </c>
      <c r="Q246" s="90" t="s">
        <v>23</v>
      </c>
    </row>
    <row r="247" spans="1:17" x14ac:dyDescent="0.25">
      <c r="A247" s="90" t="s">
        <v>46</v>
      </c>
      <c r="B247" s="91" t="s">
        <v>17</v>
      </c>
      <c r="C247" s="92" t="s">
        <v>41</v>
      </c>
      <c r="D247" s="92" t="s">
        <v>42</v>
      </c>
      <c r="E247" s="90" t="s">
        <v>18</v>
      </c>
      <c r="F247" s="92" t="s">
        <v>54</v>
      </c>
      <c r="G247" s="92" t="s">
        <v>24</v>
      </c>
      <c r="H247" s="90" t="s">
        <v>636</v>
      </c>
      <c r="I247" s="90" t="s">
        <v>18</v>
      </c>
      <c r="J247" s="93" t="s">
        <v>18</v>
      </c>
      <c r="K247" s="93" t="s">
        <v>25</v>
      </c>
      <c r="L247" s="94">
        <v>425.06</v>
      </c>
      <c r="M247" s="90" t="s">
        <v>21</v>
      </c>
      <c r="N247" s="93" t="s">
        <v>22</v>
      </c>
      <c r="O247" s="93" t="s">
        <v>637</v>
      </c>
      <c r="P247" s="95">
        <v>42439</v>
      </c>
      <c r="Q247" s="90" t="s">
        <v>23</v>
      </c>
    </row>
    <row r="248" spans="1:17" x14ac:dyDescent="0.25">
      <c r="A248" s="90" t="s">
        <v>46</v>
      </c>
      <c r="B248" s="91" t="s">
        <v>17</v>
      </c>
      <c r="C248" s="92" t="s">
        <v>41</v>
      </c>
      <c r="D248" s="92" t="s">
        <v>95</v>
      </c>
      <c r="E248" s="90" t="s">
        <v>18</v>
      </c>
      <c r="F248" s="92" t="s">
        <v>54</v>
      </c>
      <c r="G248" s="92" t="s">
        <v>24</v>
      </c>
      <c r="H248" s="90" t="s">
        <v>638</v>
      </c>
      <c r="I248" s="90" t="s">
        <v>18</v>
      </c>
      <c r="J248" s="93" t="s">
        <v>18</v>
      </c>
      <c r="K248" s="93" t="s">
        <v>25</v>
      </c>
      <c r="L248" s="94">
        <v>287.7</v>
      </c>
      <c r="M248" s="90" t="s">
        <v>21</v>
      </c>
      <c r="N248" s="93" t="s">
        <v>22</v>
      </c>
      <c r="O248" s="93" t="s">
        <v>639</v>
      </c>
      <c r="P248" s="95">
        <v>42439</v>
      </c>
      <c r="Q248" s="90" t="s">
        <v>23</v>
      </c>
    </row>
    <row r="249" spans="1:17" x14ac:dyDescent="0.25">
      <c r="A249" s="90" t="s">
        <v>46</v>
      </c>
      <c r="B249" s="91" t="s">
        <v>17</v>
      </c>
      <c r="C249" s="92" t="s">
        <v>41</v>
      </c>
      <c r="D249" s="92" t="s">
        <v>42</v>
      </c>
      <c r="E249" s="90" t="s">
        <v>18</v>
      </c>
      <c r="F249" s="92" t="s">
        <v>54</v>
      </c>
      <c r="G249" s="92" t="s">
        <v>24</v>
      </c>
      <c r="H249" s="90" t="s">
        <v>56</v>
      </c>
      <c r="I249" s="90" t="s">
        <v>18</v>
      </c>
      <c r="J249" s="93" t="s">
        <v>18</v>
      </c>
      <c r="K249" s="93" t="s">
        <v>25</v>
      </c>
      <c r="L249" s="94">
        <v>282.84000000000003</v>
      </c>
      <c r="M249" s="90" t="s">
        <v>21</v>
      </c>
      <c r="N249" s="93" t="s">
        <v>22</v>
      </c>
      <c r="O249" s="93" t="s">
        <v>640</v>
      </c>
      <c r="P249" s="95">
        <v>42439</v>
      </c>
      <c r="Q249" s="90" t="s">
        <v>23</v>
      </c>
    </row>
    <row r="250" spans="1:17" x14ac:dyDescent="0.25">
      <c r="A250" s="90" t="s">
        <v>46</v>
      </c>
      <c r="B250" s="91" t="s">
        <v>17</v>
      </c>
      <c r="C250" s="92" t="s">
        <v>41</v>
      </c>
      <c r="D250" s="92" t="s">
        <v>42</v>
      </c>
      <c r="E250" s="90" t="s">
        <v>18</v>
      </c>
      <c r="F250" s="92" t="s">
        <v>54</v>
      </c>
      <c r="G250" s="92" t="s">
        <v>24</v>
      </c>
      <c r="H250" s="90" t="s">
        <v>641</v>
      </c>
      <c r="I250" s="90" t="s">
        <v>18</v>
      </c>
      <c r="J250" s="93" t="s">
        <v>18</v>
      </c>
      <c r="K250" s="93" t="s">
        <v>25</v>
      </c>
      <c r="L250" s="94">
        <v>271.08</v>
      </c>
      <c r="M250" s="90" t="s">
        <v>21</v>
      </c>
      <c r="N250" s="93" t="s">
        <v>22</v>
      </c>
      <c r="O250" s="93" t="s">
        <v>642</v>
      </c>
      <c r="P250" s="95">
        <v>42439</v>
      </c>
      <c r="Q250" s="90" t="s">
        <v>23</v>
      </c>
    </row>
    <row r="251" spans="1:17" x14ac:dyDescent="0.25">
      <c r="A251" s="90" t="s">
        <v>46</v>
      </c>
      <c r="B251" s="91" t="s">
        <v>17</v>
      </c>
      <c r="C251" s="92" t="s">
        <v>41</v>
      </c>
      <c r="D251" s="92" t="s">
        <v>42</v>
      </c>
      <c r="E251" s="90" t="s">
        <v>18</v>
      </c>
      <c r="F251" s="92" t="s">
        <v>54</v>
      </c>
      <c r="G251" s="92" t="s">
        <v>24</v>
      </c>
      <c r="H251" s="90" t="s">
        <v>643</v>
      </c>
      <c r="I251" s="90" t="s">
        <v>18</v>
      </c>
      <c r="J251" s="93" t="s">
        <v>18</v>
      </c>
      <c r="K251" s="93" t="s">
        <v>25</v>
      </c>
      <c r="L251" s="94">
        <v>270.95999999999998</v>
      </c>
      <c r="M251" s="90" t="s">
        <v>21</v>
      </c>
      <c r="N251" s="93" t="s">
        <v>22</v>
      </c>
      <c r="O251" s="93" t="s">
        <v>644</v>
      </c>
      <c r="P251" s="95">
        <v>42439</v>
      </c>
      <c r="Q251" s="90" t="s">
        <v>23</v>
      </c>
    </row>
    <row r="252" spans="1:17" x14ac:dyDescent="0.25">
      <c r="A252" s="90" t="s">
        <v>46</v>
      </c>
      <c r="B252" s="91" t="s">
        <v>17</v>
      </c>
      <c r="C252" s="92" t="s">
        <v>41</v>
      </c>
      <c r="D252" s="92" t="s">
        <v>42</v>
      </c>
      <c r="E252" s="90" t="s">
        <v>18</v>
      </c>
      <c r="F252" s="92" t="s">
        <v>54</v>
      </c>
      <c r="G252" s="92" t="s">
        <v>24</v>
      </c>
      <c r="H252" s="90" t="s">
        <v>645</v>
      </c>
      <c r="I252" s="90" t="s">
        <v>18</v>
      </c>
      <c r="J252" s="93" t="s">
        <v>18</v>
      </c>
      <c r="K252" s="93" t="s">
        <v>25</v>
      </c>
      <c r="L252" s="94">
        <v>212.53</v>
      </c>
      <c r="M252" s="90" t="s">
        <v>21</v>
      </c>
      <c r="N252" s="93" t="s">
        <v>22</v>
      </c>
      <c r="O252" s="93" t="s">
        <v>646</v>
      </c>
      <c r="P252" s="95">
        <v>42439</v>
      </c>
      <c r="Q252" s="90" t="s">
        <v>23</v>
      </c>
    </row>
    <row r="253" spans="1:17" x14ac:dyDescent="0.25">
      <c r="A253" s="90" t="s">
        <v>46</v>
      </c>
      <c r="B253" s="91" t="s">
        <v>17</v>
      </c>
      <c r="C253" s="92" t="s">
        <v>41</v>
      </c>
      <c r="D253" s="92" t="s">
        <v>42</v>
      </c>
      <c r="E253" s="90" t="s">
        <v>18</v>
      </c>
      <c r="F253" s="92" t="s">
        <v>54</v>
      </c>
      <c r="G253" s="92" t="s">
        <v>24</v>
      </c>
      <c r="H253" s="90" t="s">
        <v>647</v>
      </c>
      <c r="I253" s="90" t="s">
        <v>18</v>
      </c>
      <c r="J253" s="93" t="s">
        <v>18</v>
      </c>
      <c r="K253" s="93" t="s">
        <v>25</v>
      </c>
      <c r="L253" s="94">
        <v>205.96</v>
      </c>
      <c r="M253" s="90" t="s">
        <v>21</v>
      </c>
      <c r="N253" s="93" t="s">
        <v>22</v>
      </c>
      <c r="O253" s="93" t="s">
        <v>648</v>
      </c>
      <c r="P253" s="95">
        <v>42439</v>
      </c>
      <c r="Q253" s="90" t="s">
        <v>23</v>
      </c>
    </row>
    <row r="254" spans="1:17" x14ac:dyDescent="0.25">
      <c r="A254" s="90" t="s">
        <v>46</v>
      </c>
      <c r="B254" s="91" t="s">
        <v>17</v>
      </c>
      <c r="C254" s="92" t="s">
        <v>41</v>
      </c>
      <c r="D254" s="92" t="s">
        <v>42</v>
      </c>
      <c r="E254" s="90" t="s">
        <v>18</v>
      </c>
      <c r="F254" s="92" t="s">
        <v>54</v>
      </c>
      <c r="G254" s="92" t="s">
        <v>24</v>
      </c>
      <c r="H254" s="90" t="s">
        <v>653</v>
      </c>
      <c r="I254" s="90" t="s">
        <v>18</v>
      </c>
      <c r="J254" s="93" t="s">
        <v>18</v>
      </c>
      <c r="K254" s="93" t="s">
        <v>25</v>
      </c>
      <c r="L254" s="94">
        <v>179.85</v>
      </c>
      <c r="M254" s="90" t="s">
        <v>21</v>
      </c>
      <c r="N254" s="93" t="s">
        <v>22</v>
      </c>
      <c r="O254" s="93" t="s">
        <v>654</v>
      </c>
      <c r="P254" s="95">
        <v>42439</v>
      </c>
      <c r="Q254" s="90" t="s">
        <v>23</v>
      </c>
    </row>
    <row r="255" spans="1:17" x14ac:dyDescent="0.25">
      <c r="A255" s="90" t="s">
        <v>46</v>
      </c>
      <c r="B255" s="91" t="s">
        <v>17</v>
      </c>
      <c r="C255" s="92" t="s">
        <v>41</v>
      </c>
      <c r="D255" s="92" t="s">
        <v>42</v>
      </c>
      <c r="E255" s="90" t="s">
        <v>18</v>
      </c>
      <c r="F255" s="92" t="s">
        <v>54</v>
      </c>
      <c r="G255" s="92" t="s">
        <v>24</v>
      </c>
      <c r="H255" s="90" t="s">
        <v>655</v>
      </c>
      <c r="I255" s="90" t="s">
        <v>18</v>
      </c>
      <c r="J255" s="93" t="s">
        <v>18</v>
      </c>
      <c r="K255" s="93" t="s">
        <v>25</v>
      </c>
      <c r="L255" s="94">
        <v>179.85</v>
      </c>
      <c r="M255" s="90" t="s">
        <v>21</v>
      </c>
      <c r="N255" s="93" t="s">
        <v>22</v>
      </c>
      <c r="O255" s="93" t="s">
        <v>656</v>
      </c>
      <c r="P255" s="95">
        <v>42439</v>
      </c>
      <c r="Q255" s="90" t="s">
        <v>23</v>
      </c>
    </row>
    <row r="256" spans="1:17" x14ac:dyDescent="0.25">
      <c r="A256" s="90" t="s">
        <v>46</v>
      </c>
      <c r="B256" s="91" t="s">
        <v>17</v>
      </c>
      <c r="C256" s="92" t="s">
        <v>41</v>
      </c>
      <c r="D256" s="92" t="s">
        <v>42</v>
      </c>
      <c r="E256" s="90" t="s">
        <v>18</v>
      </c>
      <c r="F256" s="92" t="s">
        <v>54</v>
      </c>
      <c r="G256" s="92" t="s">
        <v>24</v>
      </c>
      <c r="H256" s="90" t="s">
        <v>749</v>
      </c>
      <c r="I256" s="90" t="s">
        <v>18</v>
      </c>
      <c r="J256" s="93" t="s">
        <v>18</v>
      </c>
      <c r="K256" s="93" t="s">
        <v>25</v>
      </c>
      <c r="L256" s="94">
        <v>434.58</v>
      </c>
      <c r="M256" s="90" t="s">
        <v>21</v>
      </c>
      <c r="N256" s="93" t="s">
        <v>22</v>
      </c>
      <c r="O256" s="93" t="s">
        <v>750</v>
      </c>
      <c r="P256" s="95">
        <v>42439</v>
      </c>
      <c r="Q256" s="90" t="s">
        <v>23</v>
      </c>
    </row>
    <row r="257" spans="1:17" x14ac:dyDescent="0.25">
      <c r="A257" s="90" t="s">
        <v>46</v>
      </c>
      <c r="B257" s="91" t="s">
        <v>17</v>
      </c>
      <c r="C257" s="92" t="s">
        <v>41</v>
      </c>
      <c r="D257" s="92" t="s">
        <v>57</v>
      </c>
      <c r="E257" s="90" t="s">
        <v>18</v>
      </c>
      <c r="F257" s="92" t="s">
        <v>54</v>
      </c>
      <c r="G257" s="92" t="s">
        <v>69</v>
      </c>
      <c r="H257" s="90" t="s">
        <v>657</v>
      </c>
      <c r="I257" s="90" t="s">
        <v>18</v>
      </c>
      <c r="J257" s="93" t="s">
        <v>18</v>
      </c>
      <c r="K257" s="93" t="s">
        <v>25</v>
      </c>
      <c r="L257" s="94">
        <v>102.98</v>
      </c>
      <c r="M257" s="90" t="s">
        <v>21</v>
      </c>
      <c r="N257" s="93" t="s">
        <v>22</v>
      </c>
      <c r="O257" s="93" t="s">
        <v>658</v>
      </c>
      <c r="P257" s="95">
        <v>42439</v>
      </c>
      <c r="Q257" s="90" t="s">
        <v>23</v>
      </c>
    </row>
    <row r="258" spans="1:17" x14ac:dyDescent="0.25">
      <c r="A258" s="90" t="s">
        <v>46</v>
      </c>
      <c r="B258" s="91" t="s">
        <v>17</v>
      </c>
      <c r="C258" s="92" t="s">
        <v>41</v>
      </c>
      <c r="D258" s="92" t="s">
        <v>42</v>
      </c>
      <c r="E258" s="90" t="s">
        <v>18</v>
      </c>
      <c r="F258" s="92" t="s">
        <v>54</v>
      </c>
      <c r="G258" s="92" t="s">
        <v>191</v>
      </c>
      <c r="H258" s="90" t="s">
        <v>651</v>
      </c>
      <c r="I258" s="90" t="s">
        <v>18</v>
      </c>
      <c r="J258" s="93" t="s">
        <v>18</v>
      </c>
      <c r="K258" s="93" t="s">
        <v>25</v>
      </c>
      <c r="L258" s="94">
        <v>179.85</v>
      </c>
      <c r="M258" s="90" t="s">
        <v>21</v>
      </c>
      <c r="N258" s="93" t="s">
        <v>22</v>
      </c>
      <c r="O258" s="93" t="s">
        <v>652</v>
      </c>
      <c r="P258" s="95">
        <v>42439</v>
      </c>
      <c r="Q258" s="90" t="s">
        <v>23</v>
      </c>
    </row>
    <row r="259" spans="1:17" x14ac:dyDescent="0.25">
      <c r="A259" s="90" t="s">
        <v>729</v>
      </c>
      <c r="B259" s="91" t="s">
        <v>17</v>
      </c>
      <c r="C259" s="92" t="s">
        <v>41</v>
      </c>
      <c r="D259" s="92" t="s">
        <v>42</v>
      </c>
      <c r="E259" s="90" t="s">
        <v>18</v>
      </c>
      <c r="F259" s="92" t="s">
        <v>54</v>
      </c>
      <c r="G259" s="92" t="s">
        <v>28</v>
      </c>
      <c r="H259" s="90" t="s">
        <v>18</v>
      </c>
      <c r="I259" s="90" t="s">
        <v>18</v>
      </c>
      <c r="J259" s="93" t="s">
        <v>18</v>
      </c>
      <c r="K259" s="93" t="s">
        <v>29</v>
      </c>
      <c r="L259" s="94">
        <v>389.2</v>
      </c>
      <c r="M259" s="90" t="s">
        <v>21</v>
      </c>
      <c r="N259" s="93" t="s">
        <v>22</v>
      </c>
      <c r="O259" s="93" t="s">
        <v>735</v>
      </c>
      <c r="P259" s="95">
        <v>42471</v>
      </c>
      <c r="Q259" s="90" t="s">
        <v>23</v>
      </c>
    </row>
    <row r="260" spans="1:17" x14ac:dyDescent="0.25">
      <c r="A260" s="90" t="s">
        <v>729</v>
      </c>
      <c r="B260" s="91" t="s">
        <v>17</v>
      </c>
      <c r="C260" s="92" t="s">
        <v>41</v>
      </c>
      <c r="D260" s="92" t="s">
        <v>42</v>
      </c>
      <c r="E260" s="90" t="s">
        <v>18</v>
      </c>
      <c r="F260" s="92" t="s">
        <v>54</v>
      </c>
      <c r="G260" s="92" t="s">
        <v>24</v>
      </c>
      <c r="H260" s="90" t="s">
        <v>18</v>
      </c>
      <c r="I260" s="90" t="s">
        <v>18</v>
      </c>
      <c r="J260" s="93" t="s">
        <v>18</v>
      </c>
      <c r="K260" s="93" t="s">
        <v>25</v>
      </c>
      <c r="L260" s="94">
        <v>434.58</v>
      </c>
      <c r="M260" s="90" t="s">
        <v>21</v>
      </c>
      <c r="N260" s="93" t="s">
        <v>22</v>
      </c>
      <c r="O260" s="93" t="s">
        <v>730</v>
      </c>
      <c r="P260" s="95">
        <v>42471</v>
      </c>
      <c r="Q260" s="90" t="s">
        <v>23</v>
      </c>
    </row>
    <row r="261" spans="1:17" x14ac:dyDescent="0.25">
      <c r="A261" s="90" t="s">
        <v>729</v>
      </c>
      <c r="B261" s="91" t="s">
        <v>17</v>
      </c>
      <c r="C261" s="92" t="s">
        <v>41</v>
      </c>
      <c r="D261" s="92" t="s">
        <v>57</v>
      </c>
      <c r="E261" s="90" t="s">
        <v>18</v>
      </c>
      <c r="F261" s="92" t="s">
        <v>54</v>
      </c>
      <c r="G261" s="92" t="s">
        <v>24</v>
      </c>
      <c r="H261" s="90" t="s">
        <v>18</v>
      </c>
      <c r="I261" s="90" t="s">
        <v>18</v>
      </c>
      <c r="J261" s="93" t="s">
        <v>18</v>
      </c>
      <c r="K261" s="93" t="s">
        <v>25</v>
      </c>
      <c r="L261" s="94">
        <v>434.58</v>
      </c>
      <c r="M261" s="90" t="s">
        <v>21</v>
      </c>
      <c r="N261" s="93" t="s">
        <v>22</v>
      </c>
      <c r="O261" s="93" t="s">
        <v>731</v>
      </c>
      <c r="P261" s="95">
        <v>42471</v>
      </c>
      <c r="Q261" s="90" t="s">
        <v>23</v>
      </c>
    </row>
    <row r="262" spans="1:17" x14ac:dyDescent="0.25">
      <c r="A262" s="90" t="s">
        <v>729</v>
      </c>
      <c r="B262" s="91" t="s">
        <v>17</v>
      </c>
      <c r="C262" s="92" t="s">
        <v>41</v>
      </c>
      <c r="D262" s="92" t="s">
        <v>42</v>
      </c>
      <c r="E262" s="90" t="s">
        <v>18</v>
      </c>
      <c r="F262" s="92" t="s">
        <v>54</v>
      </c>
      <c r="G262" s="92" t="s">
        <v>24</v>
      </c>
      <c r="H262" s="90" t="s">
        <v>18</v>
      </c>
      <c r="I262" s="90" t="s">
        <v>18</v>
      </c>
      <c r="J262" s="93" t="s">
        <v>18</v>
      </c>
      <c r="K262" s="93" t="s">
        <v>25</v>
      </c>
      <c r="L262" s="94">
        <v>434.58</v>
      </c>
      <c r="M262" s="90" t="s">
        <v>21</v>
      </c>
      <c r="N262" s="93" t="s">
        <v>22</v>
      </c>
      <c r="O262" s="93" t="s">
        <v>732</v>
      </c>
      <c r="P262" s="95">
        <v>42471</v>
      </c>
      <c r="Q262" s="90" t="s">
        <v>23</v>
      </c>
    </row>
    <row r="263" spans="1:17" x14ac:dyDescent="0.25">
      <c r="A263" s="90" t="s">
        <v>729</v>
      </c>
      <c r="B263" s="91" t="s">
        <v>17</v>
      </c>
      <c r="C263" s="92" t="s">
        <v>41</v>
      </c>
      <c r="D263" s="92" t="s">
        <v>42</v>
      </c>
      <c r="E263" s="90" t="s">
        <v>18</v>
      </c>
      <c r="F263" s="92" t="s">
        <v>54</v>
      </c>
      <c r="G263" s="92" t="s">
        <v>24</v>
      </c>
      <c r="H263" s="90" t="s">
        <v>18</v>
      </c>
      <c r="I263" s="90" t="s">
        <v>18</v>
      </c>
      <c r="J263" s="93" t="s">
        <v>18</v>
      </c>
      <c r="K263" s="93" t="s">
        <v>25</v>
      </c>
      <c r="L263" s="94">
        <v>401.99</v>
      </c>
      <c r="M263" s="90" t="s">
        <v>21</v>
      </c>
      <c r="N263" s="93" t="s">
        <v>22</v>
      </c>
      <c r="O263" s="93" t="s">
        <v>734</v>
      </c>
      <c r="P263" s="95">
        <v>42471</v>
      </c>
      <c r="Q263" s="90" t="s">
        <v>23</v>
      </c>
    </row>
    <row r="264" spans="1:17" x14ac:dyDescent="0.25">
      <c r="A264" s="90" t="s">
        <v>729</v>
      </c>
      <c r="B264" s="91" t="s">
        <v>17</v>
      </c>
      <c r="C264" s="92" t="s">
        <v>41</v>
      </c>
      <c r="D264" s="92" t="s">
        <v>57</v>
      </c>
      <c r="E264" s="90" t="s">
        <v>18</v>
      </c>
      <c r="F264" s="92" t="s">
        <v>54</v>
      </c>
      <c r="G264" s="92" t="s">
        <v>24</v>
      </c>
      <c r="H264" s="90" t="s">
        <v>18</v>
      </c>
      <c r="I264" s="90" t="s">
        <v>18</v>
      </c>
      <c r="J264" s="93" t="s">
        <v>18</v>
      </c>
      <c r="K264" s="93" t="s">
        <v>25</v>
      </c>
      <c r="L264" s="94">
        <v>369.40000000000003</v>
      </c>
      <c r="M264" s="90" t="s">
        <v>21</v>
      </c>
      <c r="N264" s="93" t="s">
        <v>22</v>
      </c>
      <c r="O264" s="93" t="s">
        <v>736</v>
      </c>
      <c r="P264" s="95">
        <v>42471</v>
      </c>
      <c r="Q264" s="90" t="s">
        <v>23</v>
      </c>
    </row>
    <row r="265" spans="1:17" x14ac:dyDescent="0.25">
      <c r="A265" s="90" t="s">
        <v>729</v>
      </c>
      <c r="B265" s="91" t="s">
        <v>17</v>
      </c>
      <c r="C265" s="92" t="s">
        <v>41</v>
      </c>
      <c r="D265" s="92" t="s">
        <v>42</v>
      </c>
      <c r="E265" s="90" t="s">
        <v>18</v>
      </c>
      <c r="F265" s="92" t="s">
        <v>54</v>
      </c>
      <c r="G265" s="92" t="s">
        <v>24</v>
      </c>
      <c r="H265" s="90" t="s">
        <v>18</v>
      </c>
      <c r="I265" s="90" t="s">
        <v>18</v>
      </c>
      <c r="J265" s="93" t="s">
        <v>18</v>
      </c>
      <c r="K265" s="93" t="s">
        <v>25</v>
      </c>
      <c r="L265" s="94">
        <v>369.40000000000003</v>
      </c>
      <c r="M265" s="90" t="s">
        <v>21</v>
      </c>
      <c r="N265" s="93" t="s">
        <v>22</v>
      </c>
      <c r="O265" s="93" t="s">
        <v>737</v>
      </c>
      <c r="P265" s="95">
        <v>42471</v>
      </c>
      <c r="Q265" s="90" t="s">
        <v>23</v>
      </c>
    </row>
    <row r="266" spans="1:17" x14ac:dyDescent="0.25">
      <c r="A266" s="90" t="s">
        <v>729</v>
      </c>
      <c r="B266" s="91" t="s">
        <v>17</v>
      </c>
      <c r="C266" s="92" t="s">
        <v>41</v>
      </c>
      <c r="D266" s="92" t="s">
        <v>57</v>
      </c>
      <c r="E266" s="90" t="s">
        <v>18</v>
      </c>
      <c r="F266" s="92" t="s">
        <v>54</v>
      </c>
      <c r="G266" s="92" t="s">
        <v>24</v>
      </c>
      <c r="H266" s="90" t="s">
        <v>18</v>
      </c>
      <c r="I266" s="90" t="s">
        <v>18</v>
      </c>
      <c r="J266" s="93" t="s">
        <v>18</v>
      </c>
      <c r="K266" s="93" t="s">
        <v>25</v>
      </c>
      <c r="L266" s="94">
        <v>324.95</v>
      </c>
      <c r="M266" s="90" t="s">
        <v>21</v>
      </c>
      <c r="N266" s="93" t="s">
        <v>22</v>
      </c>
      <c r="O266" s="93" t="s">
        <v>738</v>
      </c>
      <c r="P266" s="95">
        <v>42471</v>
      </c>
      <c r="Q266" s="90" t="s">
        <v>23</v>
      </c>
    </row>
    <row r="267" spans="1:17" x14ac:dyDescent="0.25">
      <c r="A267" s="90" t="s">
        <v>729</v>
      </c>
      <c r="B267" s="91" t="s">
        <v>17</v>
      </c>
      <c r="C267" s="92" t="s">
        <v>41</v>
      </c>
      <c r="D267" s="92" t="s">
        <v>42</v>
      </c>
      <c r="E267" s="90" t="s">
        <v>18</v>
      </c>
      <c r="F267" s="92" t="s">
        <v>54</v>
      </c>
      <c r="G267" s="92" t="s">
        <v>24</v>
      </c>
      <c r="H267" s="90" t="s">
        <v>18</v>
      </c>
      <c r="I267" s="90" t="s">
        <v>18</v>
      </c>
      <c r="J267" s="93" t="s">
        <v>18</v>
      </c>
      <c r="K267" s="93" t="s">
        <v>25</v>
      </c>
      <c r="L267" s="94">
        <v>281.95999999999998</v>
      </c>
      <c r="M267" s="90" t="s">
        <v>21</v>
      </c>
      <c r="N267" s="93" t="s">
        <v>22</v>
      </c>
      <c r="O267" s="93" t="s">
        <v>740</v>
      </c>
      <c r="P267" s="95">
        <v>42471</v>
      </c>
      <c r="Q267" s="90" t="s">
        <v>23</v>
      </c>
    </row>
    <row r="268" spans="1:17" x14ac:dyDescent="0.25">
      <c r="A268" s="90" t="s">
        <v>729</v>
      </c>
      <c r="B268" s="91" t="s">
        <v>17</v>
      </c>
      <c r="C268" s="92" t="s">
        <v>41</v>
      </c>
      <c r="D268" s="92" t="s">
        <v>42</v>
      </c>
      <c r="E268" s="90" t="s">
        <v>18</v>
      </c>
      <c r="F268" s="92" t="s">
        <v>54</v>
      </c>
      <c r="G268" s="92" t="s">
        <v>24</v>
      </c>
      <c r="H268" s="90" t="s">
        <v>18</v>
      </c>
      <c r="I268" s="90" t="s">
        <v>18</v>
      </c>
      <c r="J268" s="93" t="s">
        <v>18</v>
      </c>
      <c r="K268" s="93" t="s">
        <v>25</v>
      </c>
      <c r="L268" s="94">
        <v>270.95999999999998</v>
      </c>
      <c r="M268" s="90" t="s">
        <v>21</v>
      </c>
      <c r="N268" s="93" t="s">
        <v>22</v>
      </c>
      <c r="O268" s="93" t="s">
        <v>741</v>
      </c>
      <c r="P268" s="95">
        <v>42471</v>
      </c>
      <c r="Q268" s="90" t="s">
        <v>23</v>
      </c>
    </row>
    <row r="269" spans="1:17" x14ac:dyDescent="0.25">
      <c r="A269" s="90" t="s">
        <v>729</v>
      </c>
      <c r="B269" s="91" t="s">
        <v>17</v>
      </c>
      <c r="C269" s="92" t="s">
        <v>41</v>
      </c>
      <c r="D269" s="92" t="s">
        <v>42</v>
      </c>
      <c r="E269" s="90" t="s">
        <v>18</v>
      </c>
      <c r="F269" s="92" t="s">
        <v>54</v>
      </c>
      <c r="G269" s="92" t="s">
        <v>24</v>
      </c>
      <c r="H269" s="90" t="s">
        <v>18</v>
      </c>
      <c r="I269" s="90" t="s">
        <v>18</v>
      </c>
      <c r="J269" s="93" t="s">
        <v>18</v>
      </c>
      <c r="K269" s="93" t="s">
        <v>25</v>
      </c>
      <c r="L269" s="94">
        <v>220.6</v>
      </c>
      <c r="M269" s="90" t="s">
        <v>21</v>
      </c>
      <c r="N269" s="93" t="s">
        <v>22</v>
      </c>
      <c r="O269" s="93" t="s">
        <v>744</v>
      </c>
      <c r="P269" s="95">
        <v>42471</v>
      </c>
      <c r="Q269" s="90" t="s">
        <v>23</v>
      </c>
    </row>
    <row r="270" spans="1:17" x14ac:dyDescent="0.25">
      <c r="A270" s="90" t="s">
        <v>729</v>
      </c>
      <c r="B270" s="91" t="s">
        <v>17</v>
      </c>
      <c r="C270" s="92" t="s">
        <v>41</v>
      </c>
      <c r="D270" s="92" t="s">
        <v>42</v>
      </c>
      <c r="E270" s="90" t="s">
        <v>18</v>
      </c>
      <c r="F270" s="92" t="s">
        <v>54</v>
      </c>
      <c r="G270" s="92" t="s">
        <v>24</v>
      </c>
      <c r="H270" s="90" t="s">
        <v>18</v>
      </c>
      <c r="I270" s="90" t="s">
        <v>18</v>
      </c>
      <c r="J270" s="93" t="s">
        <v>18</v>
      </c>
      <c r="K270" s="93" t="s">
        <v>25</v>
      </c>
      <c r="L270" s="94">
        <v>117.60000000000001</v>
      </c>
      <c r="M270" s="90" t="s">
        <v>21</v>
      </c>
      <c r="N270" s="93" t="s">
        <v>22</v>
      </c>
      <c r="O270" s="93" t="s">
        <v>746</v>
      </c>
      <c r="P270" s="95">
        <v>42471</v>
      </c>
      <c r="Q270" s="90" t="s">
        <v>23</v>
      </c>
    </row>
    <row r="271" spans="1:17" x14ac:dyDescent="0.25">
      <c r="A271" s="90" t="s">
        <v>729</v>
      </c>
      <c r="B271" s="91" t="s">
        <v>17</v>
      </c>
      <c r="C271" s="92" t="s">
        <v>41</v>
      </c>
      <c r="D271" s="92" t="s">
        <v>42</v>
      </c>
      <c r="E271" s="90" t="s">
        <v>18</v>
      </c>
      <c r="F271" s="92" t="s">
        <v>54</v>
      </c>
      <c r="G271" s="92" t="s">
        <v>24</v>
      </c>
      <c r="H271" s="90" t="s">
        <v>18</v>
      </c>
      <c r="I271" s="90" t="s">
        <v>18</v>
      </c>
      <c r="J271" s="93" t="s">
        <v>18</v>
      </c>
      <c r="K271" s="93" t="s">
        <v>25</v>
      </c>
      <c r="L271" s="94">
        <v>81.739999999999995</v>
      </c>
      <c r="M271" s="90" t="s">
        <v>21</v>
      </c>
      <c r="N271" s="93" t="s">
        <v>22</v>
      </c>
      <c r="O271" s="93" t="s">
        <v>746</v>
      </c>
      <c r="P271" s="95">
        <v>42471</v>
      </c>
      <c r="Q271" s="90" t="s">
        <v>23</v>
      </c>
    </row>
    <row r="272" spans="1:17" x14ac:dyDescent="0.25">
      <c r="A272" s="90" t="s">
        <v>729</v>
      </c>
      <c r="B272" s="91" t="s">
        <v>17</v>
      </c>
      <c r="C272" s="92" t="s">
        <v>41</v>
      </c>
      <c r="D272" s="92" t="s">
        <v>95</v>
      </c>
      <c r="E272" s="90" t="s">
        <v>18</v>
      </c>
      <c r="F272" s="92" t="s">
        <v>54</v>
      </c>
      <c r="G272" s="92" t="s">
        <v>24</v>
      </c>
      <c r="H272" s="90" t="s">
        <v>18</v>
      </c>
      <c r="I272" s="90" t="s">
        <v>18</v>
      </c>
      <c r="J272" s="93" t="s">
        <v>18</v>
      </c>
      <c r="K272" s="93" t="s">
        <v>25</v>
      </c>
      <c r="L272" s="94">
        <v>32.590000000000003</v>
      </c>
      <c r="M272" s="90" t="s">
        <v>21</v>
      </c>
      <c r="N272" s="93" t="s">
        <v>22</v>
      </c>
      <c r="O272" s="93" t="s">
        <v>748</v>
      </c>
      <c r="P272" s="95">
        <v>42471</v>
      </c>
      <c r="Q272" s="90" t="s">
        <v>23</v>
      </c>
    </row>
    <row r="273" spans="1:17" x14ac:dyDescent="0.25">
      <c r="A273" s="90" t="s">
        <v>729</v>
      </c>
      <c r="B273" s="91" t="s">
        <v>17</v>
      </c>
      <c r="C273" s="92" t="s">
        <v>41</v>
      </c>
      <c r="D273" s="92" t="s">
        <v>42</v>
      </c>
      <c r="E273" s="90" t="s">
        <v>18</v>
      </c>
      <c r="F273" s="92" t="s">
        <v>54</v>
      </c>
      <c r="G273" s="92" t="s">
        <v>69</v>
      </c>
      <c r="H273" s="90" t="s">
        <v>742</v>
      </c>
      <c r="I273" s="90" t="s">
        <v>18</v>
      </c>
      <c r="J273" s="93" t="s">
        <v>18</v>
      </c>
      <c r="K273" s="93" t="s">
        <v>25</v>
      </c>
      <c r="L273" s="94">
        <v>255.96</v>
      </c>
      <c r="M273" s="90" t="s">
        <v>21</v>
      </c>
      <c r="N273" s="93" t="s">
        <v>22</v>
      </c>
      <c r="O273" s="93" t="s">
        <v>743</v>
      </c>
      <c r="P273" s="95">
        <v>42471</v>
      </c>
      <c r="Q273" s="90" t="s">
        <v>23</v>
      </c>
    </row>
    <row r="274" spans="1:17" x14ac:dyDescent="0.25">
      <c r="A274" s="90" t="s">
        <v>729</v>
      </c>
      <c r="B274" s="91" t="s">
        <v>17</v>
      </c>
      <c r="C274" s="92" t="s">
        <v>41</v>
      </c>
      <c r="D274" s="92" t="s">
        <v>42</v>
      </c>
      <c r="E274" s="90" t="s">
        <v>18</v>
      </c>
      <c r="F274" s="92" t="s">
        <v>54</v>
      </c>
      <c r="G274" s="92" t="s">
        <v>191</v>
      </c>
      <c r="H274" s="90" t="s">
        <v>18</v>
      </c>
      <c r="I274" s="90" t="s">
        <v>18</v>
      </c>
      <c r="J274" s="93" t="s">
        <v>18</v>
      </c>
      <c r="K274" s="93" t="s">
        <v>25</v>
      </c>
      <c r="L274" s="94">
        <v>434.58</v>
      </c>
      <c r="M274" s="90" t="s">
        <v>21</v>
      </c>
      <c r="N274" s="93" t="s">
        <v>22</v>
      </c>
      <c r="O274" s="93" t="s">
        <v>733</v>
      </c>
      <c r="P274" s="95">
        <v>42471</v>
      </c>
      <c r="Q274" s="90" t="s">
        <v>23</v>
      </c>
    </row>
    <row r="275" spans="1:17" x14ac:dyDescent="0.25">
      <c r="A275" s="90" t="s">
        <v>729</v>
      </c>
      <c r="B275" s="91" t="s">
        <v>17</v>
      </c>
      <c r="C275" s="92" t="s">
        <v>41</v>
      </c>
      <c r="D275" s="92" t="s">
        <v>42</v>
      </c>
      <c r="E275" s="90" t="s">
        <v>18</v>
      </c>
      <c r="F275" s="92" t="s">
        <v>54</v>
      </c>
      <c r="G275" s="92" t="s">
        <v>191</v>
      </c>
      <c r="H275" s="90" t="s">
        <v>18</v>
      </c>
      <c r="I275" s="90" t="s">
        <v>18</v>
      </c>
      <c r="J275" s="93" t="s">
        <v>18</v>
      </c>
      <c r="K275" s="93" t="s">
        <v>25</v>
      </c>
      <c r="L275" s="94">
        <v>316.27</v>
      </c>
      <c r="M275" s="90" t="s">
        <v>21</v>
      </c>
      <c r="N275" s="93" t="s">
        <v>22</v>
      </c>
      <c r="O275" s="93" t="s">
        <v>739</v>
      </c>
      <c r="P275" s="95">
        <v>42471</v>
      </c>
      <c r="Q275" s="90" t="s">
        <v>23</v>
      </c>
    </row>
    <row r="276" spans="1:17" x14ac:dyDescent="0.25">
      <c r="A276" s="90" t="s">
        <v>729</v>
      </c>
      <c r="B276" s="91" t="s">
        <v>17</v>
      </c>
      <c r="C276" s="92" t="s">
        <v>41</v>
      </c>
      <c r="D276" s="92" t="s">
        <v>42</v>
      </c>
      <c r="E276" s="90" t="s">
        <v>18</v>
      </c>
      <c r="F276" s="92" t="s">
        <v>54</v>
      </c>
      <c r="G276" s="92" t="s">
        <v>191</v>
      </c>
      <c r="H276" s="90" t="s">
        <v>18</v>
      </c>
      <c r="I276" s="90" t="s">
        <v>18</v>
      </c>
      <c r="J276" s="93" t="s">
        <v>18</v>
      </c>
      <c r="K276" s="93" t="s">
        <v>25</v>
      </c>
      <c r="L276" s="94">
        <v>184.70000000000002</v>
      </c>
      <c r="M276" s="90" t="s">
        <v>21</v>
      </c>
      <c r="N276" s="93" t="s">
        <v>22</v>
      </c>
      <c r="O276" s="93" t="s">
        <v>745</v>
      </c>
      <c r="P276" s="95">
        <v>42471</v>
      </c>
      <c r="Q276" s="90" t="s">
        <v>23</v>
      </c>
    </row>
    <row r="277" spans="1:17" x14ac:dyDescent="0.25">
      <c r="A277" s="90" t="s">
        <v>729</v>
      </c>
      <c r="B277" s="91" t="s">
        <v>17</v>
      </c>
      <c r="C277" s="92" t="s">
        <v>41</v>
      </c>
      <c r="D277" s="92" t="s">
        <v>42</v>
      </c>
      <c r="E277" s="90" t="s">
        <v>18</v>
      </c>
      <c r="F277" s="92" t="s">
        <v>54</v>
      </c>
      <c r="G277" s="92" t="s">
        <v>191</v>
      </c>
      <c r="H277" s="90" t="s">
        <v>18</v>
      </c>
      <c r="I277" s="90" t="s">
        <v>18</v>
      </c>
      <c r="J277" s="93" t="s">
        <v>18</v>
      </c>
      <c r="K277" s="93" t="s">
        <v>25</v>
      </c>
      <c r="L277" s="94">
        <v>102.10000000000001</v>
      </c>
      <c r="M277" s="90" t="s">
        <v>21</v>
      </c>
      <c r="N277" s="93" t="s">
        <v>22</v>
      </c>
      <c r="O277" s="93" t="s">
        <v>747</v>
      </c>
      <c r="P277" s="95">
        <v>42471</v>
      </c>
      <c r="Q277" s="90" t="s">
        <v>23</v>
      </c>
    </row>
    <row r="278" spans="1:17" x14ac:dyDescent="0.25">
      <c r="A278" s="90" t="s">
        <v>704</v>
      </c>
      <c r="B278" s="91" t="s">
        <v>17</v>
      </c>
      <c r="C278" s="92" t="s">
        <v>41</v>
      </c>
      <c r="D278" s="92" t="s">
        <v>95</v>
      </c>
      <c r="E278" s="90" t="s">
        <v>18</v>
      </c>
      <c r="F278" s="92" t="s">
        <v>54</v>
      </c>
      <c r="G278" s="92" t="s">
        <v>69</v>
      </c>
      <c r="H278" s="90" t="s">
        <v>18</v>
      </c>
      <c r="I278" s="90" t="s">
        <v>18</v>
      </c>
      <c r="J278" s="93" t="s">
        <v>18</v>
      </c>
      <c r="K278" s="93" t="s">
        <v>29</v>
      </c>
      <c r="L278" s="94">
        <v>510.56</v>
      </c>
      <c r="M278" s="90" t="s">
        <v>21</v>
      </c>
      <c r="N278" s="93" t="s">
        <v>22</v>
      </c>
      <c r="O278" s="93" t="s">
        <v>705</v>
      </c>
      <c r="P278" s="95">
        <v>42500</v>
      </c>
      <c r="Q278" s="90" t="s">
        <v>23</v>
      </c>
    </row>
    <row r="279" spans="1:17" x14ac:dyDescent="0.25">
      <c r="A279" s="90" t="s">
        <v>704</v>
      </c>
      <c r="B279" s="91" t="s">
        <v>17</v>
      </c>
      <c r="C279" s="92" t="s">
        <v>41</v>
      </c>
      <c r="D279" s="92" t="s">
        <v>95</v>
      </c>
      <c r="E279" s="90" t="s">
        <v>18</v>
      </c>
      <c r="F279" s="92" t="s">
        <v>54</v>
      </c>
      <c r="G279" s="92" t="s">
        <v>69</v>
      </c>
      <c r="H279" s="90" t="s">
        <v>18</v>
      </c>
      <c r="I279" s="90" t="s">
        <v>18</v>
      </c>
      <c r="J279" s="93" t="s">
        <v>18</v>
      </c>
      <c r="K279" s="93" t="s">
        <v>29</v>
      </c>
      <c r="L279" s="94">
        <v>445.96000000000004</v>
      </c>
      <c r="M279" s="90" t="s">
        <v>21</v>
      </c>
      <c r="N279" s="93" t="s">
        <v>22</v>
      </c>
      <c r="O279" s="93" t="s">
        <v>706</v>
      </c>
      <c r="P279" s="95">
        <v>42500</v>
      </c>
      <c r="Q279" s="90" t="s">
        <v>23</v>
      </c>
    </row>
    <row r="280" spans="1:17" x14ac:dyDescent="0.25">
      <c r="A280" s="90" t="s">
        <v>704</v>
      </c>
      <c r="B280" s="91" t="s">
        <v>17</v>
      </c>
      <c r="C280" s="92" t="s">
        <v>41</v>
      </c>
      <c r="D280" s="92" t="s">
        <v>95</v>
      </c>
      <c r="E280" s="90" t="s">
        <v>18</v>
      </c>
      <c r="F280" s="92" t="s">
        <v>54</v>
      </c>
      <c r="G280" s="92" t="s">
        <v>69</v>
      </c>
      <c r="H280" s="90" t="s">
        <v>18</v>
      </c>
      <c r="I280" s="90" t="s">
        <v>18</v>
      </c>
      <c r="J280" s="93" t="s">
        <v>18</v>
      </c>
      <c r="K280" s="93" t="s">
        <v>29</v>
      </c>
      <c r="L280" s="94">
        <v>447.46000000000004</v>
      </c>
      <c r="M280" s="90" t="s">
        <v>21</v>
      </c>
      <c r="N280" s="93" t="s">
        <v>22</v>
      </c>
      <c r="O280" s="93" t="s">
        <v>711</v>
      </c>
      <c r="P280" s="95">
        <v>42500</v>
      </c>
      <c r="Q280" s="90" t="s">
        <v>23</v>
      </c>
    </row>
    <row r="281" spans="1:17" x14ac:dyDescent="0.25">
      <c r="A281" s="90" t="s">
        <v>704</v>
      </c>
      <c r="B281" s="91" t="s">
        <v>17</v>
      </c>
      <c r="C281" s="92" t="s">
        <v>41</v>
      </c>
      <c r="D281" s="92" t="s">
        <v>95</v>
      </c>
      <c r="E281" s="90" t="s">
        <v>18</v>
      </c>
      <c r="F281" s="92" t="s">
        <v>54</v>
      </c>
      <c r="G281" s="92" t="s">
        <v>69</v>
      </c>
      <c r="H281" s="90" t="s">
        <v>18</v>
      </c>
      <c r="I281" s="90" t="s">
        <v>18</v>
      </c>
      <c r="J281" s="93" t="s">
        <v>18</v>
      </c>
      <c r="K281" s="93" t="s">
        <v>29</v>
      </c>
      <c r="L281" s="94">
        <v>394.96000000000004</v>
      </c>
      <c r="M281" s="90" t="s">
        <v>21</v>
      </c>
      <c r="N281" s="93" t="s">
        <v>22</v>
      </c>
      <c r="O281" s="93" t="s">
        <v>712</v>
      </c>
      <c r="P281" s="95">
        <v>42500</v>
      </c>
      <c r="Q281" s="90" t="s">
        <v>23</v>
      </c>
    </row>
    <row r="282" spans="1:17" x14ac:dyDescent="0.25">
      <c r="A282" s="90" t="s">
        <v>704</v>
      </c>
      <c r="B282" s="91" t="s">
        <v>17</v>
      </c>
      <c r="C282" s="92" t="s">
        <v>41</v>
      </c>
      <c r="D282" s="92" t="s">
        <v>42</v>
      </c>
      <c r="E282" s="90" t="s">
        <v>18</v>
      </c>
      <c r="F282" s="92" t="s">
        <v>54</v>
      </c>
      <c r="G282" s="92" t="s">
        <v>24</v>
      </c>
      <c r="H282" s="90" t="s">
        <v>18</v>
      </c>
      <c r="I282" s="90" t="s">
        <v>18</v>
      </c>
      <c r="J282" s="93" t="s">
        <v>18</v>
      </c>
      <c r="K282" s="93" t="s">
        <v>25</v>
      </c>
      <c r="L282" s="94">
        <v>434.58</v>
      </c>
      <c r="M282" s="90" t="s">
        <v>21</v>
      </c>
      <c r="N282" s="93" t="s">
        <v>22</v>
      </c>
      <c r="O282" s="93" t="s">
        <v>707</v>
      </c>
      <c r="P282" s="95">
        <v>42500</v>
      </c>
      <c r="Q282" s="90" t="s">
        <v>23</v>
      </c>
    </row>
    <row r="283" spans="1:17" x14ac:dyDescent="0.25">
      <c r="A283" s="90" t="s">
        <v>704</v>
      </c>
      <c r="B283" s="91" t="s">
        <v>17</v>
      </c>
      <c r="C283" s="92" t="s">
        <v>41</v>
      </c>
      <c r="D283" s="92" t="s">
        <v>57</v>
      </c>
      <c r="E283" s="90" t="s">
        <v>18</v>
      </c>
      <c r="F283" s="92" t="s">
        <v>54</v>
      </c>
      <c r="G283" s="92" t="s">
        <v>24</v>
      </c>
      <c r="H283" s="90" t="s">
        <v>18</v>
      </c>
      <c r="I283" s="90" t="s">
        <v>18</v>
      </c>
      <c r="J283" s="93" t="s">
        <v>18</v>
      </c>
      <c r="K283" s="93" t="s">
        <v>25</v>
      </c>
      <c r="L283" s="94">
        <v>434.58</v>
      </c>
      <c r="M283" s="90" t="s">
        <v>21</v>
      </c>
      <c r="N283" s="93" t="s">
        <v>22</v>
      </c>
      <c r="O283" s="93" t="s">
        <v>709</v>
      </c>
      <c r="P283" s="95">
        <v>42500</v>
      </c>
      <c r="Q283" s="90" t="s">
        <v>23</v>
      </c>
    </row>
    <row r="284" spans="1:17" x14ac:dyDescent="0.25">
      <c r="A284" s="90" t="s">
        <v>704</v>
      </c>
      <c r="B284" s="91" t="s">
        <v>17</v>
      </c>
      <c r="C284" s="92" t="s">
        <v>41</v>
      </c>
      <c r="D284" s="92" t="s">
        <v>57</v>
      </c>
      <c r="E284" s="90" t="s">
        <v>18</v>
      </c>
      <c r="F284" s="92" t="s">
        <v>54</v>
      </c>
      <c r="G284" s="92" t="s">
        <v>24</v>
      </c>
      <c r="H284" s="90" t="s">
        <v>18</v>
      </c>
      <c r="I284" s="90" t="s">
        <v>18</v>
      </c>
      <c r="J284" s="93" t="s">
        <v>18</v>
      </c>
      <c r="K284" s="93" t="s">
        <v>25</v>
      </c>
      <c r="L284" s="94">
        <v>434.58</v>
      </c>
      <c r="M284" s="90" t="s">
        <v>21</v>
      </c>
      <c r="N284" s="93" t="s">
        <v>22</v>
      </c>
      <c r="O284" s="93" t="s">
        <v>710</v>
      </c>
      <c r="P284" s="95">
        <v>42500</v>
      </c>
      <c r="Q284" s="90" t="s">
        <v>23</v>
      </c>
    </row>
    <row r="285" spans="1:17" x14ac:dyDescent="0.25">
      <c r="A285" s="90" t="s">
        <v>704</v>
      </c>
      <c r="B285" s="91" t="s">
        <v>17</v>
      </c>
      <c r="C285" s="92" t="s">
        <v>41</v>
      </c>
      <c r="D285" s="92" t="s">
        <v>57</v>
      </c>
      <c r="E285" s="90" t="s">
        <v>18</v>
      </c>
      <c r="F285" s="92" t="s">
        <v>54</v>
      </c>
      <c r="G285" s="92" t="s">
        <v>24</v>
      </c>
      <c r="H285" s="90" t="s">
        <v>18</v>
      </c>
      <c r="I285" s="90" t="s">
        <v>18</v>
      </c>
      <c r="J285" s="93" t="s">
        <v>18</v>
      </c>
      <c r="K285" s="93" t="s">
        <v>25</v>
      </c>
      <c r="L285" s="94">
        <v>369.40000000000003</v>
      </c>
      <c r="M285" s="90" t="s">
        <v>21</v>
      </c>
      <c r="N285" s="93" t="s">
        <v>22</v>
      </c>
      <c r="O285" s="93" t="s">
        <v>713</v>
      </c>
      <c r="P285" s="95">
        <v>42500</v>
      </c>
      <c r="Q285" s="90" t="s">
        <v>23</v>
      </c>
    </row>
    <row r="286" spans="1:17" x14ac:dyDescent="0.25">
      <c r="A286" s="90" t="s">
        <v>704</v>
      </c>
      <c r="B286" s="91" t="s">
        <v>17</v>
      </c>
      <c r="C286" s="92" t="s">
        <v>41</v>
      </c>
      <c r="D286" s="92" t="s">
        <v>42</v>
      </c>
      <c r="E286" s="90" t="s">
        <v>18</v>
      </c>
      <c r="F286" s="92" t="s">
        <v>54</v>
      </c>
      <c r="G286" s="92" t="s">
        <v>24</v>
      </c>
      <c r="H286" s="90" t="s">
        <v>18</v>
      </c>
      <c r="I286" s="90" t="s">
        <v>18</v>
      </c>
      <c r="J286" s="93" t="s">
        <v>18</v>
      </c>
      <c r="K286" s="93" t="s">
        <v>25</v>
      </c>
      <c r="L286" s="94">
        <v>369.40000000000003</v>
      </c>
      <c r="M286" s="90" t="s">
        <v>21</v>
      </c>
      <c r="N286" s="93" t="s">
        <v>22</v>
      </c>
      <c r="O286" s="93" t="s">
        <v>714</v>
      </c>
      <c r="P286" s="95">
        <v>42500</v>
      </c>
      <c r="Q286" s="90" t="s">
        <v>23</v>
      </c>
    </row>
    <row r="287" spans="1:17" x14ac:dyDescent="0.25">
      <c r="A287" s="90" t="s">
        <v>704</v>
      </c>
      <c r="B287" s="91" t="s">
        <v>17</v>
      </c>
      <c r="C287" s="92" t="s">
        <v>41</v>
      </c>
      <c r="D287" s="92" t="s">
        <v>42</v>
      </c>
      <c r="E287" s="90" t="s">
        <v>18</v>
      </c>
      <c r="F287" s="92" t="s">
        <v>54</v>
      </c>
      <c r="G287" s="92" t="s">
        <v>24</v>
      </c>
      <c r="H287" s="90" t="s">
        <v>18</v>
      </c>
      <c r="I287" s="90" t="s">
        <v>18</v>
      </c>
      <c r="J287" s="93" t="s">
        <v>18</v>
      </c>
      <c r="K287" s="93" t="s">
        <v>25</v>
      </c>
      <c r="L287" s="94">
        <v>369.40000000000003</v>
      </c>
      <c r="M287" s="90" t="s">
        <v>21</v>
      </c>
      <c r="N287" s="93" t="s">
        <v>22</v>
      </c>
      <c r="O287" s="93" t="s">
        <v>715</v>
      </c>
      <c r="P287" s="95">
        <v>42500</v>
      </c>
      <c r="Q287" s="90" t="s">
        <v>23</v>
      </c>
    </row>
    <row r="288" spans="1:17" x14ac:dyDescent="0.25">
      <c r="A288" s="90" t="s">
        <v>704</v>
      </c>
      <c r="B288" s="91" t="s">
        <v>17</v>
      </c>
      <c r="C288" s="92" t="s">
        <v>41</v>
      </c>
      <c r="D288" s="92" t="s">
        <v>42</v>
      </c>
      <c r="E288" s="90" t="s">
        <v>18</v>
      </c>
      <c r="F288" s="92" t="s">
        <v>54</v>
      </c>
      <c r="G288" s="92" t="s">
        <v>24</v>
      </c>
      <c r="H288" s="90" t="s">
        <v>18</v>
      </c>
      <c r="I288" s="90" t="s">
        <v>18</v>
      </c>
      <c r="J288" s="93" t="s">
        <v>18</v>
      </c>
      <c r="K288" s="93" t="s">
        <v>25</v>
      </c>
      <c r="L288" s="94">
        <v>369.40000000000003</v>
      </c>
      <c r="M288" s="90" t="s">
        <v>21</v>
      </c>
      <c r="N288" s="93" t="s">
        <v>22</v>
      </c>
      <c r="O288" s="93" t="s">
        <v>716</v>
      </c>
      <c r="P288" s="95">
        <v>42500</v>
      </c>
      <c r="Q288" s="90" t="s">
        <v>23</v>
      </c>
    </row>
    <row r="289" spans="1:17" x14ac:dyDescent="0.25">
      <c r="A289" s="90" t="s">
        <v>704</v>
      </c>
      <c r="B289" s="91" t="s">
        <v>17</v>
      </c>
      <c r="C289" s="92" t="s">
        <v>41</v>
      </c>
      <c r="D289" s="92" t="s">
        <v>42</v>
      </c>
      <c r="E289" s="90" t="s">
        <v>18</v>
      </c>
      <c r="F289" s="92" t="s">
        <v>54</v>
      </c>
      <c r="G289" s="92" t="s">
        <v>24</v>
      </c>
      <c r="H289" s="90" t="s">
        <v>18</v>
      </c>
      <c r="I289" s="90" t="s">
        <v>18</v>
      </c>
      <c r="J289" s="93" t="s">
        <v>18</v>
      </c>
      <c r="K289" s="93" t="s">
        <v>25</v>
      </c>
      <c r="L289" s="94">
        <v>369.40000000000003</v>
      </c>
      <c r="M289" s="90" t="s">
        <v>21</v>
      </c>
      <c r="N289" s="93" t="s">
        <v>22</v>
      </c>
      <c r="O289" s="93" t="s">
        <v>717</v>
      </c>
      <c r="P289" s="95">
        <v>42500</v>
      </c>
      <c r="Q289" s="90" t="s">
        <v>23</v>
      </c>
    </row>
    <row r="290" spans="1:17" x14ac:dyDescent="0.25">
      <c r="A290" s="90" t="s">
        <v>704</v>
      </c>
      <c r="B290" s="91" t="s">
        <v>17</v>
      </c>
      <c r="C290" s="92" t="s">
        <v>41</v>
      </c>
      <c r="D290" s="92" t="s">
        <v>42</v>
      </c>
      <c r="E290" s="90" t="s">
        <v>18</v>
      </c>
      <c r="F290" s="92" t="s">
        <v>54</v>
      </c>
      <c r="G290" s="92" t="s">
        <v>24</v>
      </c>
      <c r="H290" s="90" t="s">
        <v>18</v>
      </c>
      <c r="I290" s="90" t="s">
        <v>18</v>
      </c>
      <c r="J290" s="93" t="s">
        <v>18</v>
      </c>
      <c r="K290" s="93" t="s">
        <v>25</v>
      </c>
      <c r="L290" s="94">
        <v>358.27</v>
      </c>
      <c r="M290" s="90" t="s">
        <v>21</v>
      </c>
      <c r="N290" s="93" t="s">
        <v>22</v>
      </c>
      <c r="O290" s="93" t="s">
        <v>718</v>
      </c>
      <c r="P290" s="95">
        <v>42500</v>
      </c>
      <c r="Q290" s="90" t="s">
        <v>23</v>
      </c>
    </row>
    <row r="291" spans="1:17" x14ac:dyDescent="0.25">
      <c r="A291" s="90" t="s">
        <v>704</v>
      </c>
      <c r="B291" s="91" t="s">
        <v>17</v>
      </c>
      <c r="C291" s="92" t="s">
        <v>41</v>
      </c>
      <c r="D291" s="92" t="s">
        <v>42</v>
      </c>
      <c r="E291" s="90" t="s">
        <v>18</v>
      </c>
      <c r="F291" s="92" t="s">
        <v>54</v>
      </c>
      <c r="G291" s="92" t="s">
        <v>24</v>
      </c>
      <c r="H291" s="90" t="s">
        <v>18</v>
      </c>
      <c r="I291" s="90" t="s">
        <v>18</v>
      </c>
      <c r="J291" s="93" t="s">
        <v>18</v>
      </c>
      <c r="K291" s="93" t="s">
        <v>25</v>
      </c>
      <c r="L291" s="94">
        <v>287.7</v>
      </c>
      <c r="M291" s="90" t="s">
        <v>21</v>
      </c>
      <c r="N291" s="93" t="s">
        <v>22</v>
      </c>
      <c r="O291" s="93" t="s">
        <v>719</v>
      </c>
      <c r="P291" s="95">
        <v>42500</v>
      </c>
      <c r="Q291" s="90" t="s">
        <v>23</v>
      </c>
    </row>
    <row r="292" spans="1:17" x14ac:dyDescent="0.25">
      <c r="A292" s="90" t="s">
        <v>704</v>
      </c>
      <c r="B292" s="91" t="s">
        <v>17</v>
      </c>
      <c r="C292" s="92" t="s">
        <v>41</v>
      </c>
      <c r="D292" s="92" t="s">
        <v>42</v>
      </c>
      <c r="E292" s="90" t="s">
        <v>18</v>
      </c>
      <c r="F292" s="92" t="s">
        <v>54</v>
      </c>
      <c r="G292" s="92" t="s">
        <v>24</v>
      </c>
      <c r="H292" s="90" t="s">
        <v>18</v>
      </c>
      <c r="I292" s="90" t="s">
        <v>18</v>
      </c>
      <c r="J292" s="93" t="s">
        <v>18</v>
      </c>
      <c r="K292" s="93" t="s">
        <v>25</v>
      </c>
      <c r="L292" s="94">
        <v>270.95999999999998</v>
      </c>
      <c r="M292" s="90" t="s">
        <v>21</v>
      </c>
      <c r="N292" s="93" t="s">
        <v>22</v>
      </c>
      <c r="O292" s="93" t="s">
        <v>720</v>
      </c>
      <c r="P292" s="95">
        <v>42500</v>
      </c>
      <c r="Q292" s="90" t="s">
        <v>23</v>
      </c>
    </row>
    <row r="293" spans="1:17" x14ac:dyDescent="0.25">
      <c r="A293" s="90" t="s">
        <v>704</v>
      </c>
      <c r="B293" s="91" t="s">
        <v>17</v>
      </c>
      <c r="C293" s="92" t="s">
        <v>41</v>
      </c>
      <c r="D293" s="92" t="s">
        <v>42</v>
      </c>
      <c r="E293" s="90" t="s">
        <v>18</v>
      </c>
      <c r="F293" s="92" t="s">
        <v>54</v>
      </c>
      <c r="G293" s="92" t="s">
        <v>24</v>
      </c>
      <c r="H293" s="90" t="s">
        <v>18</v>
      </c>
      <c r="I293" s="90" t="s">
        <v>18</v>
      </c>
      <c r="J293" s="93" t="s">
        <v>18</v>
      </c>
      <c r="K293" s="93" t="s">
        <v>25</v>
      </c>
      <c r="L293" s="94">
        <v>258.95999999999998</v>
      </c>
      <c r="M293" s="90" t="s">
        <v>21</v>
      </c>
      <c r="N293" s="93" t="s">
        <v>22</v>
      </c>
      <c r="O293" s="93" t="s">
        <v>721</v>
      </c>
      <c r="P293" s="95">
        <v>42500</v>
      </c>
      <c r="Q293" s="90" t="s">
        <v>23</v>
      </c>
    </row>
    <row r="294" spans="1:17" x14ac:dyDescent="0.25">
      <c r="A294" s="90" t="s">
        <v>704</v>
      </c>
      <c r="B294" s="91" t="s">
        <v>17</v>
      </c>
      <c r="C294" s="92" t="s">
        <v>41</v>
      </c>
      <c r="D294" s="92" t="s">
        <v>42</v>
      </c>
      <c r="E294" s="90" t="s">
        <v>18</v>
      </c>
      <c r="F294" s="92" t="s">
        <v>54</v>
      </c>
      <c r="G294" s="92" t="s">
        <v>24</v>
      </c>
      <c r="H294" s="90" t="s">
        <v>18</v>
      </c>
      <c r="I294" s="90" t="s">
        <v>18</v>
      </c>
      <c r="J294" s="93" t="s">
        <v>18</v>
      </c>
      <c r="K294" s="93" t="s">
        <v>25</v>
      </c>
      <c r="L294" s="94">
        <v>243.96</v>
      </c>
      <c r="M294" s="90" t="s">
        <v>21</v>
      </c>
      <c r="N294" s="93" t="s">
        <v>22</v>
      </c>
      <c r="O294" s="93" t="s">
        <v>722</v>
      </c>
      <c r="P294" s="95">
        <v>42500</v>
      </c>
      <c r="Q294" s="90" t="s">
        <v>23</v>
      </c>
    </row>
    <row r="295" spans="1:17" x14ac:dyDescent="0.25">
      <c r="A295" s="90" t="s">
        <v>704</v>
      </c>
      <c r="B295" s="91" t="s">
        <v>17</v>
      </c>
      <c r="C295" s="92" t="s">
        <v>41</v>
      </c>
      <c r="D295" s="92" t="s">
        <v>42</v>
      </c>
      <c r="E295" s="90" t="s">
        <v>18</v>
      </c>
      <c r="F295" s="92" t="s">
        <v>54</v>
      </c>
      <c r="G295" s="92" t="s">
        <v>24</v>
      </c>
      <c r="H295" s="90" t="s">
        <v>18</v>
      </c>
      <c r="I295" s="90" t="s">
        <v>18</v>
      </c>
      <c r="J295" s="93" t="s">
        <v>18</v>
      </c>
      <c r="K295" s="93" t="s">
        <v>25</v>
      </c>
      <c r="L295" s="94">
        <v>217.29</v>
      </c>
      <c r="M295" s="90" t="s">
        <v>21</v>
      </c>
      <c r="N295" s="93" t="s">
        <v>22</v>
      </c>
      <c r="O295" s="93" t="s">
        <v>723</v>
      </c>
      <c r="P295" s="95">
        <v>42500</v>
      </c>
      <c r="Q295" s="90" t="s">
        <v>23</v>
      </c>
    </row>
    <row r="296" spans="1:17" x14ac:dyDescent="0.25">
      <c r="A296" s="90" t="s">
        <v>704</v>
      </c>
      <c r="B296" s="91" t="s">
        <v>17</v>
      </c>
      <c r="C296" s="92" t="s">
        <v>41</v>
      </c>
      <c r="D296" s="92" t="s">
        <v>42</v>
      </c>
      <c r="E296" s="90" t="s">
        <v>18</v>
      </c>
      <c r="F296" s="92" t="s">
        <v>54</v>
      </c>
      <c r="G296" s="92" t="s">
        <v>24</v>
      </c>
      <c r="H296" s="90" t="s">
        <v>18</v>
      </c>
      <c r="I296" s="90" t="s">
        <v>18</v>
      </c>
      <c r="J296" s="93" t="s">
        <v>18</v>
      </c>
      <c r="K296" s="93" t="s">
        <v>25</v>
      </c>
      <c r="L296" s="94">
        <v>192.48000000000002</v>
      </c>
      <c r="M296" s="90" t="s">
        <v>21</v>
      </c>
      <c r="N296" s="93" t="s">
        <v>22</v>
      </c>
      <c r="O296" s="93" t="s">
        <v>724</v>
      </c>
      <c r="P296" s="95">
        <v>42500</v>
      </c>
      <c r="Q296" s="90" t="s">
        <v>23</v>
      </c>
    </row>
    <row r="297" spans="1:17" x14ac:dyDescent="0.25">
      <c r="A297" s="90" t="s">
        <v>704</v>
      </c>
      <c r="B297" s="91" t="s">
        <v>17</v>
      </c>
      <c r="C297" s="92" t="s">
        <v>41</v>
      </c>
      <c r="D297" s="92" t="s">
        <v>42</v>
      </c>
      <c r="E297" s="90" t="s">
        <v>18</v>
      </c>
      <c r="F297" s="92" t="s">
        <v>54</v>
      </c>
      <c r="G297" s="92" t="s">
        <v>24</v>
      </c>
      <c r="H297" s="90" t="s">
        <v>18</v>
      </c>
      <c r="I297" s="90" t="s">
        <v>18</v>
      </c>
      <c r="J297" s="93" t="s">
        <v>18</v>
      </c>
      <c r="K297" s="93" t="s">
        <v>25</v>
      </c>
      <c r="L297" s="94">
        <v>171.83</v>
      </c>
      <c r="M297" s="90" t="s">
        <v>21</v>
      </c>
      <c r="N297" s="93" t="s">
        <v>22</v>
      </c>
      <c r="O297" s="93" t="s">
        <v>725</v>
      </c>
      <c r="P297" s="95">
        <v>42500</v>
      </c>
      <c r="Q297" s="90" t="s">
        <v>23</v>
      </c>
    </row>
    <row r="298" spans="1:17" x14ac:dyDescent="0.25">
      <c r="A298" s="90" t="s">
        <v>704</v>
      </c>
      <c r="B298" s="91" t="s">
        <v>17</v>
      </c>
      <c r="C298" s="92" t="s">
        <v>41</v>
      </c>
      <c r="D298" s="92" t="s">
        <v>42</v>
      </c>
      <c r="E298" s="90" t="s">
        <v>18</v>
      </c>
      <c r="F298" s="92" t="s">
        <v>54</v>
      </c>
      <c r="G298" s="92" t="s">
        <v>24</v>
      </c>
      <c r="H298" s="90" t="s">
        <v>18</v>
      </c>
      <c r="I298" s="90" t="s">
        <v>18</v>
      </c>
      <c r="J298" s="93" t="s">
        <v>18</v>
      </c>
      <c r="K298" s="93" t="s">
        <v>25</v>
      </c>
      <c r="L298" s="94">
        <v>164.44</v>
      </c>
      <c r="M298" s="90" t="s">
        <v>21</v>
      </c>
      <c r="N298" s="93" t="s">
        <v>22</v>
      </c>
      <c r="O298" s="93" t="s">
        <v>726</v>
      </c>
      <c r="P298" s="95">
        <v>42500</v>
      </c>
      <c r="Q298" s="90" t="s">
        <v>23</v>
      </c>
    </row>
    <row r="299" spans="1:17" x14ac:dyDescent="0.25">
      <c r="A299" s="90" t="s">
        <v>704</v>
      </c>
      <c r="B299" s="91" t="s">
        <v>17</v>
      </c>
      <c r="C299" s="92" t="s">
        <v>41</v>
      </c>
      <c r="D299" s="92" t="s">
        <v>95</v>
      </c>
      <c r="E299" s="90" t="s">
        <v>18</v>
      </c>
      <c r="F299" s="92" t="s">
        <v>54</v>
      </c>
      <c r="G299" s="92" t="s">
        <v>24</v>
      </c>
      <c r="H299" s="90" t="s">
        <v>18</v>
      </c>
      <c r="I299" s="90" t="s">
        <v>18</v>
      </c>
      <c r="J299" s="93" t="s">
        <v>18</v>
      </c>
      <c r="K299" s="93" t="s">
        <v>25</v>
      </c>
      <c r="L299" s="94">
        <v>43.26</v>
      </c>
      <c r="M299" s="90" t="s">
        <v>21</v>
      </c>
      <c r="N299" s="93" t="s">
        <v>22</v>
      </c>
      <c r="O299" s="93" t="s">
        <v>727</v>
      </c>
      <c r="P299" s="95">
        <v>42500</v>
      </c>
      <c r="Q299" s="90" t="s">
        <v>23</v>
      </c>
    </row>
    <row r="300" spans="1:17" x14ac:dyDescent="0.25">
      <c r="A300" s="90" t="s">
        <v>704</v>
      </c>
      <c r="B300" s="91" t="s">
        <v>17</v>
      </c>
      <c r="C300" s="92" t="s">
        <v>41</v>
      </c>
      <c r="D300" s="92" t="s">
        <v>57</v>
      </c>
      <c r="E300" s="90" t="s">
        <v>18</v>
      </c>
      <c r="F300" s="92" t="s">
        <v>54</v>
      </c>
      <c r="G300" s="92" t="s">
        <v>24</v>
      </c>
      <c r="H300" s="90" t="s">
        <v>18</v>
      </c>
      <c r="I300" s="90" t="s">
        <v>18</v>
      </c>
      <c r="J300" s="93" t="s">
        <v>18</v>
      </c>
      <c r="K300" s="93" t="s">
        <v>25</v>
      </c>
      <c r="L300" s="94">
        <v>434.58</v>
      </c>
      <c r="M300" s="90" t="s">
        <v>21</v>
      </c>
      <c r="N300" s="93" t="s">
        <v>22</v>
      </c>
      <c r="O300" s="93" t="s">
        <v>728</v>
      </c>
      <c r="P300" s="95">
        <v>42500</v>
      </c>
      <c r="Q300" s="90" t="s">
        <v>23</v>
      </c>
    </row>
    <row r="301" spans="1:17" x14ac:dyDescent="0.25">
      <c r="A301" s="90" t="s">
        <v>704</v>
      </c>
      <c r="B301" s="91" t="s">
        <v>17</v>
      </c>
      <c r="C301" s="92" t="s">
        <v>41</v>
      </c>
      <c r="D301" s="92" t="s">
        <v>95</v>
      </c>
      <c r="E301" s="90" t="s">
        <v>18</v>
      </c>
      <c r="F301" s="92" t="s">
        <v>54</v>
      </c>
      <c r="G301" s="92" t="s">
        <v>69</v>
      </c>
      <c r="H301" s="90" t="s">
        <v>18</v>
      </c>
      <c r="I301" s="90" t="s">
        <v>18</v>
      </c>
      <c r="J301" s="93" t="s">
        <v>18</v>
      </c>
      <c r="K301" s="93" t="s">
        <v>25</v>
      </c>
      <c r="L301" s="94">
        <v>434.58</v>
      </c>
      <c r="M301" s="90" t="s">
        <v>21</v>
      </c>
      <c r="N301" s="93" t="s">
        <v>22</v>
      </c>
      <c r="O301" s="93" t="s">
        <v>708</v>
      </c>
      <c r="P301" s="95">
        <v>42500</v>
      </c>
      <c r="Q301" s="90" t="s">
        <v>23</v>
      </c>
    </row>
    <row r="302" spans="1:17" x14ac:dyDescent="0.25">
      <c r="A302" s="90" t="s">
        <v>762</v>
      </c>
      <c r="B302" s="91" t="s">
        <v>17</v>
      </c>
      <c r="C302" s="92" t="s">
        <v>41</v>
      </c>
      <c r="D302" s="92" t="s">
        <v>95</v>
      </c>
      <c r="E302" s="90" t="s">
        <v>18</v>
      </c>
      <c r="F302" s="92" t="s">
        <v>54</v>
      </c>
      <c r="G302" s="92" t="s">
        <v>69</v>
      </c>
      <c r="H302" s="90" t="s">
        <v>18</v>
      </c>
      <c r="I302" s="90" t="s">
        <v>18</v>
      </c>
      <c r="J302" s="93" t="s">
        <v>18</v>
      </c>
      <c r="K302" s="93" t="s">
        <v>29</v>
      </c>
      <c r="L302" s="94">
        <v>211.3</v>
      </c>
      <c r="M302" s="90" t="s">
        <v>21</v>
      </c>
      <c r="N302" s="93" t="s">
        <v>22</v>
      </c>
      <c r="O302" s="93" t="s">
        <v>711</v>
      </c>
      <c r="P302" s="95">
        <v>42531</v>
      </c>
      <c r="Q302" s="90" t="s">
        <v>23</v>
      </c>
    </row>
    <row r="303" spans="1:17" x14ac:dyDescent="0.25">
      <c r="A303" s="90" t="s">
        <v>762</v>
      </c>
      <c r="B303" s="91" t="s">
        <v>17</v>
      </c>
      <c r="C303" s="92" t="s">
        <v>41</v>
      </c>
      <c r="D303" s="92" t="s">
        <v>57</v>
      </c>
      <c r="E303" s="90" t="s">
        <v>18</v>
      </c>
      <c r="F303" s="92" t="s">
        <v>54</v>
      </c>
      <c r="G303" s="92" t="s">
        <v>34</v>
      </c>
      <c r="H303" s="90" t="s">
        <v>18</v>
      </c>
      <c r="I303" s="90" t="s">
        <v>18</v>
      </c>
      <c r="J303" s="93" t="s">
        <v>18</v>
      </c>
      <c r="K303" s="93" t="s">
        <v>29</v>
      </c>
      <c r="L303" s="94">
        <v>353.6</v>
      </c>
      <c r="M303" s="90" t="s">
        <v>21</v>
      </c>
      <c r="N303" s="93" t="s">
        <v>22</v>
      </c>
      <c r="O303" s="93" t="s">
        <v>773</v>
      </c>
      <c r="P303" s="95">
        <v>42531</v>
      </c>
      <c r="Q303" s="90" t="s">
        <v>23</v>
      </c>
    </row>
    <row r="304" spans="1:17" x14ac:dyDescent="0.25">
      <c r="A304" s="90" t="s">
        <v>762</v>
      </c>
      <c r="B304" s="91" t="s">
        <v>17</v>
      </c>
      <c r="C304" s="92" t="s">
        <v>41</v>
      </c>
      <c r="D304" s="92" t="s">
        <v>57</v>
      </c>
      <c r="E304" s="90" t="s">
        <v>18</v>
      </c>
      <c r="F304" s="92" t="s">
        <v>54</v>
      </c>
      <c r="G304" s="92" t="s">
        <v>34</v>
      </c>
      <c r="H304" s="90" t="s">
        <v>18</v>
      </c>
      <c r="I304" s="90" t="s">
        <v>18</v>
      </c>
      <c r="J304" s="93" t="s">
        <v>18</v>
      </c>
      <c r="K304" s="93" t="s">
        <v>29</v>
      </c>
      <c r="L304" s="94">
        <v>291.60000000000002</v>
      </c>
      <c r="M304" s="90" t="s">
        <v>21</v>
      </c>
      <c r="N304" s="93" t="s">
        <v>22</v>
      </c>
      <c r="O304" s="93" t="s">
        <v>773</v>
      </c>
      <c r="P304" s="95">
        <v>42531</v>
      </c>
      <c r="Q304" s="90" t="s">
        <v>23</v>
      </c>
    </row>
    <row r="305" spans="1:17" x14ac:dyDescent="0.25">
      <c r="A305" s="90" t="s">
        <v>762</v>
      </c>
      <c r="B305" s="91" t="s">
        <v>17</v>
      </c>
      <c r="C305" s="92" t="s">
        <v>41</v>
      </c>
      <c r="D305" s="92" t="s">
        <v>42</v>
      </c>
      <c r="E305" s="90" t="s">
        <v>18</v>
      </c>
      <c r="F305" s="92" t="s">
        <v>54</v>
      </c>
      <c r="G305" s="92" t="s">
        <v>24</v>
      </c>
      <c r="H305" s="90" t="s">
        <v>18</v>
      </c>
      <c r="I305" s="90" t="s">
        <v>18</v>
      </c>
      <c r="J305" s="93" t="s">
        <v>18</v>
      </c>
      <c r="K305" s="93" t="s">
        <v>25</v>
      </c>
      <c r="L305" s="94">
        <v>425.06</v>
      </c>
      <c r="M305" s="90" t="s">
        <v>21</v>
      </c>
      <c r="N305" s="93" t="s">
        <v>22</v>
      </c>
      <c r="O305" s="93" t="s">
        <v>763</v>
      </c>
      <c r="P305" s="95">
        <v>42531</v>
      </c>
      <c r="Q305" s="90" t="s">
        <v>23</v>
      </c>
    </row>
    <row r="306" spans="1:17" x14ac:dyDescent="0.25">
      <c r="A306" s="90" t="s">
        <v>762</v>
      </c>
      <c r="B306" s="91" t="s">
        <v>17</v>
      </c>
      <c r="C306" s="92" t="s">
        <v>41</v>
      </c>
      <c r="D306" s="92" t="s">
        <v>57</v>
      </c>
      <c r="E306" s="90" t="s">
        <v>18</v>
      </c>
      <c r="F306" s="92" t="s">
        <v>54</v>
      </c>
      <c r="G306" s="92" t="s">
        <v>24</v>
      </c>
      <c r="H306" s="90" t="s">
        <v>18</v>
      </c>
      <c r="I306" s="90" t="s">
        <v>18</v>
      </c>
      <c r="J306" s="93" t="s">
        <v>18</v>
      </c>
      <c r="K306" s="93" t="s">
        <v>25</v>
      </c>
      <c r="L306" s="94">
        <v>434.58</v>
      </c>
      <c r="M306" s="90" t="s">
        <v>21</v>
      </c>
      <c r="N306" s="93" t="s">
        <v>22</v>
      </c>
      <c r="O306" s="93" t="s">
        <v>764</v>
      </c>
      <c r="P306" s="95">
        <v>42531</v>
      </c>
      <c r="Q306" s="90" t="s">
        <v>23</v>
      </c>
    </row>
    <row r="307" spans="1:17" x14ac:dyDescent="0.25">
      <c r="A307" s="90" t="s">
        <v>762</v>
      </c>
      <c r="B307" s="91" t="s">
        <v>17</v>
      </c>
      <c r="C307" s="92" t="s">
        <v>41</v>
      </c>
      <c r="D307" s="92" t="s">
        <v>95</v>
      </c>
      <c r="E307" s="90" t="s">
        <v>18</v>
      </c>
      <c r="F307" s="92" t="s">
        <v>54</v>
      </c>
      <c r="G307" s="92" t="s">
        <v>24</v>
      </c>
      <c r="H307" s="90" t="s">
        <v>18</v>
      </c>
      <c r="I307" s="90" t="s">
        <v>18</v>
      </c>
      <c r="J307" s="93" t="s">
        <v>18</v>
      </c>
      <c r="K307" s="93" t="s">
        <v>25</v>
      </c>
      <c r="L307" s="94">
        <v>425.06</v>
      </c>
      <c r="M307" s="90" t="s">
        <v>21</v>
      </c>
      <c r="N307" s="93" t="s">
        <v>22</v>
      </c>
      <c r="O307" s="93" t="s">
        <v>765</v>
      </c>
      <c r="P307" s="95">
        <v>42531</v>
      </c>
      <c r="Q307" s="90" t="s">
        <v>23</v>
      </c>
    </row>
    <row r="308" spans="1:17" x14ac:dyDescent="0.25">
      <c r="A308" s="90" t="s">
        <v>762</v>
      </c>
      <c r="B308" s="91" t="s">
        <v>17</v>
      </c>
      <c r="C308" s="92" t="s">
        <v>41</v>
      </c>
      <c r="D308" s="92" t="s">
        <v>95</v>
      </c>
      <c r="E308" s="90" t="s">
        <v>18</v>
      </c>
      <c r="F308" s="92" t="s">
        <v>54</v>
      </c>
      <c r="G308" s="92" t="s">
        <v>24</v>
      </c>
      <c r="H308" s="90" t="s">
        <v>18</v>
      </c>
      <c r="I308" s="90" t="s">
        <v>18</v>
      </c>
      <c r="J308" s="93" t="s">
        <v>18</v>
      </c>
      <c r="K308" s="93" t="s">
        <v>25</v>
      </c>
      <c r="L308" s="94">
        <v>425.06</v>
      </c>
      <c r="M308" s="90" t="s">
        <v>21</v>
      </c>
      <c r="N308" s="93" t="s">
        <v>22</v>
      </c>
      <c r="O308" s="93" t="s">
        <v>766</v>
      </c>
      <c r="P308" s="95">
        <v>42531</v>
      </c>
      <c r="Q308" s="90" t="s">
        <v>23</v>
      </c>
    </row>
    <row r="309" spans="1:17" x14ac:dyDescent="0.25">
      <c r="A309" s="90" t="s">
        <v>762</v>
      </c>
      <c r="B309" s="91" t="s">
        <v>17</v>
      </c>
      <c r="C309" s="92" t="s">
        <v>41</v>
      </c>
      <c r="D309" s="92" t="s">
        <v>42</v>
      </c>
      <c r="E309" s="90" t="s">
        <v>18</v>
      </c>
      <c r="F309" s="92" t="s">
        <v>54</v>
      </c>
      <c r="G309" s="92" t="s">
        <v>24</v>
      </c>
      <c r="H309" s="90" t="s">
        <v>18</v>
      </c>
      <c r="I309" s="90" t="s">
        <v>18</v>
      </c>
      <c r="J309" s="93" t="s">
        <v>18</v>
      </c>
      <c r="K309" s="93" t="s">
        <v>25</v>
      </c>
      <c r="L309" s="94">
        <v>369.51</v>
      </c>
      <c r="M309" s="90" t="s">
        <v>21</v>
      </c>
      <c r="N309" s="93" t="s">
        <v>22</v>
      </c>
      <c r="O309" s="93" t="s">
        <v>767</v>
      </c>
      <c r="P309" s="95">
        <v>42531</v>
      </c>
      <c r="Q309" s="90" t="s">
        <v>23</v>
      </c>
    </row>
    <row r="310" spans="1:17" x14ac:dyDescent="0.25">
      <c r="A310" s="90" t="s">
        <v>762</v>
      </c>
      <c r="B310" s="91" t="s">
        <v>17</v>
      </c>
      <c r="C310" s="92" t="s">
        <v>41</v>
      </c>
      <c r="D310" s="92" t="s">
        <v>42</v>
      </c>
      <c r="E310" s="90" t="s">
        <v>18</v>
      </c>
      <c r="F310" s="92" t="s">
        <v>54</v>
      </c>
      <c r="G310" s="92" t="s">
        <v>24</v>
      </c>
      <c r="H310" s="90" t="s">
        <v>18</v>
      </c>
      <c r="I310" s="90" t="s">
        <v>18</v>
      </c>
      <c r="J310" s="93" t="s">
        <v>18</v>
      </c>
      <c r="K310" s="93" t="s">
        <v>25</v>
      </c>
      <c r="L310" s="94">
        <v>365.54</v>
      </c>
      <c r="M310" s="90" t="s">
        <v>21</v>
      </c>
      <c r="N310" s="93" t="s">
        <v>22</v>
      </c>
      <c r="O310" s="93" t="s">
        <v>768</v>
      </c>
      <c r="P310" s="95">
        <v>42531</v>
      </c>
      <c r="Q310" s="90" t="s">
        <v>23</v>
      </c>
    </row>
    <row r="311" spans="1:17" x14ac:dyDescent="0.25">
      <c r="A311" s="90" t="s">
        <v>762</v>
      </c>
      <c r="B311" s="91" t="s">
        <v>17</v>
      </c>
      <c r="C311" s="92" t="s">
        <v>41</v>
      </c>
      <c r="D311" s="92" t="s">
        <v>42</v>
      </c>
      <c r="E311" s="90" t="s">
        <v>18</v>
      </c>
      <c r="F311" s="92" t="s">
        <v>54</v>
      </c>
      <c r="G311" s="92" t="s">
        <v>24</v>
      </c>
      <c r="H311" s="90" t="s">
        <v>18</v>
      </c>
      <c r="I311" s="90" t="s">
        <v>18</v>
      </c>
      <c r="J311" s="93" t="s">
        <v>18</v>
      </c>
      <c r="K311" s="93" t="s">
        <v>25</v>
      </c>
      <c r="L311" s="94">
        <v>365.54</v>
      </c>
      <c r="M311" s="90" t="s">
        <v>21</v>
      </c>
      <c r="N311" s="93" t="s">
        <v>22</v>
      </c>
      <c r="O311" s="93" t="s">
        <v>769</v>
      </c>
      <c r="P311" s="95">
        <v>42531</v>
      </c>
      <c r="Q311" s="90" t="s">
        <v>23</v>
      </c>
    </row>
    <row r="312" spans="1:17" x14ac:dyDescent="0.25">
      <c r="A312" s="90" t="s">
        <v>762</v>
      </c>
      <c r="B312" s="91" t="s">
        <v>17</v>
      </c>
      <c r="C312" s="92" t="s">
        <v>41</v>
      </c>
      <c r="D312" s="92" t="s">
        <v>57</v>
      </c>
      <c r="E312" s="90" t="s">
        <v>18</v>
      </c>
      <c r="F312" s="92" t="s">
        <v>54</v>
      </c>
      <c r="G312" s="92" t="s">
        <v>24</v>
      </c>
      <c r="H312" s="90" t="s">
        <v>18</v>
      </c>
      <c r="I312" s="90" t="s">
        <v>18</v>
      </c>
      <c r="J312" s="93" t="s">
        <v>18</v>
      </c>
      <c r="K312" s="93" t="s">
        <v>25</v>
      </c>
      <c r="L312" s="94">
        <v>359.7</v>
      </c>
      <c r="M312" s="90" t="s">
        <v>21</v>
      </c>
      <c r="N312" s="93" t="s">
        <v>22</v>
      </c>
      <c r="O312" s="93" t="s">
        <v>770</v>
      </c>
      <c r="P312" s="95">
        <v>42531</v>
      </c>
      <c r="Q312" s="90" t="s">
        <v>23</v>
      </c>
    </row>
    <row r="313" spans="1:17" x14ac:dyDescent="0.25">
      <c r="A313" s="90" t="s">
        <v>762</v>
      </c>
      <c r="B313" s="91" t="s">
        <v>17</v>
      </c>
      <c r="C313" s="92" t="s">
        <v>41</v>
      </c>
      <c r="D313" s="92" t="s">
        <v>57</v>
      </c>
      <c r="E313" s="90" t="s">
        <v>18</v>
      </c>
      <c r="F313" s="92" t="s">
        <v>54</v>
      </c>
      <c r="G313" s="92" t="s">
        <v>24</v>
      </c>
      <c r="H313" s="90" t="s">
        <v>18</v>
      </c>
      <c r="I313" s="90" t="s">
        <v>18</v>
      </c>
      <c r="J313" s="93" t="s">
        <v>18</v>
      </c>
      <c r="K313" s="93" t="s">
        <v>25</v>
      </c>
      <c r="L313" s="94">
        <v>359.7</v>
      </c>
      <c r="M313" s="90" t="s">
        <v>21</v>
      </c>
      <c r="N313" s="93" t="s">
        <v>22</v>
      </c>
      <c r="O313" s="93" t="s">
        <v>771</v>
      </c>
      <c r="P313" s="95">
        <v>42531</v>
      </c>
      <c r="Q313" s="90" t="s">
        <v>23</v>
      </c>
    </row>
    <row r="314" spans="1:17" x14ac:dyDescent="0.25">
      <c r="A314" s="90" t="s">
        <v>762</v>
      </c>
      <c r="B314" s="91" t="s">
        <v>17</v>
      </c>
      <c r="C314" s="92" t="s">
        <v>41</v>
      </c>
      <c r="D314" s="92" t="s">
        <v>42</v>
      </c>
      <c r="E314" s="90" t="s">
        <v>18</v>
      </c>
      <c r="F314" s="92" t="s">
        <v>54</v>
      </c>
      <c r="G314" s="92" t="s">
        <v>24</v>
      </c>
      <c r="H314" s="90" t="s">
        <v>18</v>
      </c>
      <c r="I314" s="90" t="s">
        <v>18</v>
      </c>
      <c r="J314" s="93" t="s">
        <v>18</v>
      </c>
      <c r="K314" s="93" t="s">
        <v>25</v>
      </c>
      <c r="L314" s="94">
        <v>359.7</v>
      </c>
      <c r="M314" s="90" t="s">
        <v>21</v>
      </c>
      <c r="N314" s="93" t="s">
        <v>22</v>
      </c>
      <c r="O314" s="93" t="s">
        <v>772</v>
      </c>
      <c r="P314" s="95">
        <v>42531</v>
      </c>
      <c r="Q314" s="90" t="s">
        <v>23</v>
      </c>
    </row>
    <row r="315" spans="1:17" x14ac:dyDescent="0.25">
      <c r="A315" s="90" t="s">
        <v>762</v>
      </c>
      <c r="B315" s="91" t="s">
        <v>17</v>
      </c>
      <c r="C315" s="92" t="s">
        <v>41</v>
      </c>
      <c r="D315" s="92" t="s">
        <v>42</v>
      </c>
      <c r="E315" s="90" t="s">
        <v>18</v>
      </c>
      <c r="F315" s="92" t="s">
        <v>54</v>
      </c>
      <c r="G315" s="92" t="s">
        <v>24</v>
      </c>
      <c r="H315" s="90" t="s">
        <v>18</v>
      </c>
      <c r="I315" s="90" t="s">
        <v>18</v>
      </c>
      <c r="J315" s="93" t="s">
        <v>18</v>
      </c>
      <c r="K315" s="93" t="s">
        <v>25</v>
      </c>
      <c r="L315" s="94">
        <v>398.16</v>
      </c>
      <c r="M315" s="90" t="s">
        <v>21</v>
      </c>
      <c r="N315" s="93" t="s">
        <v>22</v>
      </c>
      <c r="O315" s="93" t="s">
        <v>774</v>
      </c>
      <c r="P315" s="95">
        <v>42531</v>
      </c>
      <c r="Q315" s="90" t="s">
        <v>23</v>
      </c>
    </row>
    <row r="316" spans="1:17" x14ac:dyDescent="0.25">
      <c r="A316" s="90" t="s">
        <v>762</v>
      </c>
      <c r="B316" s="91" t="s">
        <v>17</v>
      </c>
      <c r="C316" s="92" t="s">
        <v>41</v>
      </c>
      <c r="D316" s="92" t="s">
        <v>42</v>
      </c>
      <c r="E316" s="90" t="s">
        <v>18</v>
      </c>
      <c r="F316" s="92" t="s">
        <v>54</v>
      </c>
      <c r="G316" s="92" t="s">
        <v>24</v>
      </c>
      <c r="H316" s="90" t="s">
        <v>18</v>
      </c>
      <c r="I316" s="90" t="s">
        <v>18</v>
      </c>
      <c r="J316" s="93" t="s">
        <v>18</v>
      </c>
      <c r="K316" s="93" t="s">
        <v>25</v>
      </c>
      <c r="L316" s="94">
        <v>430.78000000000003</v>
      </c>
      <c r="M316" s="90" t="s">
        <v>21</v>
      </c>
      <c r="N316" s="93" t="s">
        <v>22</v>
      </c>
      <c r="O316" s="93" t="s">
        <v>775</v>
      </c>
      <c r="P316" s="95">
        <v>42531</v>
      </c>
      <c r="Q316" s="90" t="s">
        <v>23</v>
      </c>
    </row>
    <row r="317" spans="1:17" x14ac:dyDescent="0.25">
      <c r="A317" s="90" t="s">
        <v>762</v>
      </c>
      <c r="B317" s="91" t="s">
        <v>17</v>
      </c>
      <c r="C317" s="92" t="s">
        <v>41</v>
      </c>
      <c r="D317" s="92" t="s">
        <v>42</v>
      </c>
      <c r="E317" s="90" t="s">
        <v>18</v>
      </c>
      <c r="F317" s="92" t="s">
        <v>54</v>
      </c>
      <c r="G317" s="92" t="s">
        <v>24</v>
      </c>
      <c r="H317" s="90" t="s">
        <v>18</v>
      </c>
      <c r="I317" s="90" t="s">
        <v>18</v>
      </c>
      <c r="J317" s="93" t="s">
        <v>18</v>
      </c>
      <c r="K317" s="93" t="s">
        <v>25</v>
      </c>
      <c r="L317" s="94">
        <v>-212.53</v>
      </c>
      <c r="M317" s="90" t="s">
        <v>21</v>
      </c>
      <c r="N317" s="93" t="s">
        <v>22</v>
      </c>
      <c r="O317" s="93" t="s">
        <v>776</v>
      </c>
      <c r="P317" s="95">
        <v>42531</v>
      </c>
      <c r="Q317" s="90" t="s">
        <v>23</v>
      </c>
    </row>
    <row r="318" spans="1:17" x14ac:dyDescent="0.25">
      <c r="A318" s="90" t="s">
        <v>762</v>
      </c>
      <c r="B318" s="91" t="s">
        <v>17</v>
      </c>
      <c r="C318" s="92" t="s">
        <v>41</v>
      </c>
      <c r="D318" s="92" t="s">
        <v>57</v>
      </c>
      <c r="E318" s="90" t="s">
        <v>18</v>
      </c>
      <c r="F318" s="92" t="s">
        <v>54</v>
      </c>
      <c r="G318" s="92" t="s">
        <v>24</v>
      </c>
      <c r="H318" s="90" t="s">
        <v>18</v>
      </c>
      <c r="I318" s="90" t="s">
        <v>18</v>
      </c>
      <c r="J318" s="93" t="s">
        <v>18</v>
      </c>
      <c r="K318" s="93" t="s">
        <v>25</v>
      </c>
      <c r="L318" s="94">
        <v>398.16</v>
      </c>
      <c r="M318" s="90" t="s">
        <v>21</v>
      </c>
      <c r="N318" s="93" t="s">
        <v>22</v>
      </c>
      <c r="O318" s="93" t="s">
        <v>777</v>
      </c>
      <c r="P318" s="95">
        <v>42531</v>
      </c>
      <c r="Q318" s="90" t="s">
        <v>23</v>
      </c>
    </row>
    <row r="319" spans="1:17" x14ac:dyDescent="0.25">
      <c r="A319" s="90" t="s">
        <v>762</v>
      </c>
      <c r="B319" s="91" t="s">
        <v>17</v>
      </c>
      <c r="C319" s="92" t="s">
        <v>41</v>
      </c>
      <c r="D319" s="92" t="s">
        <v>42</v>
      </c>
      <c r="E319" s="90" t="s">
        <v>18</v>
      </c>
      <c r="F319" s="92" t="s">
        <v>54</v>
      </c>
      <c r="G319" s="92" t="s">
        <v>24</v>
      </c>
      <c r="H319" s="90" t="s">
        <v>18</v>
      </c>
      <c r="I319" s="90" t="s">
        <v>18</v>
      </c>
      <c r="J319" s="93" t="s">
        <v>18</v>
      </c>
      <c r="K319" s="93" t="s">
        <v>25</v>
      </c>
      <c r="L319" s="94">
        <v>212.53</v>
      </c>
      <c r="M319" s="90" t="s">
        <v>21</v>
      </c>
      <c r="N319" s="93" t="s">
        <v>22</v>
      </c>
      <c r="O319" s="93" t="s">
        <v>776</v>
      </c>
      <c r="P319" s="95">
        <v>42531</v>
      </c>
      <c r="Q319" s="90" t="s">
        <v>23</v>
      </c>
    </row>
    <row r="320" spans="1:17" x14ac:dyDescent="0.25">
      <c r="A320" s="90" t="s">
        <v>762</v>
      </c>
      <c r="B320" s="91" t="s">
        <v>17</v>
      </c>
      <c r="C320" s="92" t="s">
        <v>41</v>
      </c>
      <c r="D320" s="92" t="s">
        <v>42</v>
      </c>
      <c r="E320" s="90" t="s">
        <v>18</v>
      </c>
      <c r="F320" s="92" t="s">
        <v>54</v>
      </c>
      <c r="G320" s="92" t="s">
        <v>24</v>
      </c>
      <c r="H320" s="90" t="s">
        <v>18</v>
      </c>
      <c r="I320" s="90" t="s">
        <v>18</v>
      </c>
      <c r="J320" s="93" t="s">
        <v>18</v>
      </c>
      <c r="K320" s="93" t="s">
        <v>25</v>
      </c>
      <c r="L320" s="94">
        <v>110.55</v>
      </c>
      <c r="M320" s="90" t="s">
        <v>21</v>
      </c>
      <c r="N320" s="93" t="s">
        <v>22</v>
      </c>
      <c r="O320" s="93" t="s">
        <v>721</v>
      </c>
      <c r="P320" s="95">
        <v>42531</v>
      </c>
      <c r="Q320" s="90" t="s">
        <v>23</v>
      </c>
    </row>
    <row r="321" spans="1:17" x14ac:dyDescent="0.25">
      <c r="A321" s="90" t="s">
        <v>762</v>
      </c>
      <c r="B321" s="91" t="s">
        <v>17</v>
      </c>
      <c r="C321" s="92" t="s">
        <v>41</v>
      </c>
      <c r="D321" s="92" t="s">
        <v>42</v>
      </c>
      <c r="E321" s="90" t="s">
        <v>18</v>
      </c>
      <c r="F321" s="92" t="s">
        <v>54</v>
      </c>
      <c r="G321" s="92" t="s">
        <v>24</v>
      </c>
      <c r="H321" s="90" t="s">
        <v>18</v>
      </c>
      <c r="I321" s="90" t="s">
        <v>18</v>
      </c>
      <c r="J321" s="93" t="s">
        <v>18</v>
      </c>
      <c r="K321" s="93" t="s">
        <v>25</v>
      </c>
      <c r="L321" s="94">
        <v>30.67</v>
      </c>
      <c r="M321" s="90" t="s">
        <v>21</v>
      </c>
      <c r="N321" s="93" t="s">
        <v>22</v>
      </c>
      <c r="O321" s="93" t="s">
        <v>719</v>
      </c>
      <c r="P321" s="95">
        <v>42531</v>
      </c>
      <c r="Q321" s="90" t="s">
        <v>23</v>
      </c>
    </row>
    <row r="322" spans="1:17" x14ac:dyDescent="0.25">
      <c r="A322" s="90" t="s">
        <v>762</v>
      </c>
      <c r="B322" s="91" t="s">
        <v>17</v>
      </c>
      <c r="C322" s="92" t="s">
        <v>41</v>
      </c>
      <c r="D322" s="92" t="s">
        <v>57</v>
      </c>
      <c r="E322" s="90" t="s">
        <v>18</v>
      </c>
      <c r="F322" s="92" t="s">
        <v>54</v>
      </c>
      <c r="G322" s="92" t="s">
        <v>24</v>
      </c>
      <c r="H322" s="90" t="s">
        <v>18</v>
      </c>
      <c r="I322" s="90" t="s">
        <v>18</v>
      </c>
      <c r="J322" s="93" t="s">
        <v>18</v>
      </c>
      <c r="K322" s="93" t="s">
        <v>25</v>
      </c>
      <c r="L322" s="94">
        <v>313.95999999999998</v>
      </c>
      <c r="M322" s="90" t="s">
        <v>21</v>
      </c>
      <c r="N322" s="93" t="s">
        <v>22</v>
      </c>
      <c r="O322" s="93" t="s">
        <v>778</v>
      </c>
      <c r="P322" s="95">
        <v>42531</v>
      </c>
      <c r="Q322" s="90" t="s">
        <v>23</v>
      </c>
    </row>
    <row r="323" spans="1:17" x14ac:dyDescent="0.25">
      <c r="A323" s="90" t="s">
        <v>762</v>
      </c>
      <c r="B323" s="91" t="s">
        <v>17</v>
      </c>
      <c r="C323" s="92" t="s">
        <v>41</v>
      </c>
      <c r="D323" s="92" t="s">
        <v>95</v>
      </c>
      <c r="E323" s="90" t="s">
        <v>18</v>
      </c>
      <c r="F323" s="92" t="s">
        <v>54</v>
      </c>
      <c r="G323" s="92" t="s">
        <v>24</v>
      </c>
      <c r="H323" s="90" t="s">
        <v>18</v>
      </c>
      <c r="I323" s="90" t="s">
        <v>18</v>
      </c>
      <c r="J323" s="93" t="s">
        <v>18</v>
      </c>
      <c r="K323" s="93" t="s">
        <v>25</v>
      </c>
      <c r="L323" s="94">
        <v>398.16</v>
      </c>
      <c r="M323" s="90" t="s">
        <v>21</v>
      </c>
      <c r="N323" s="93" t="s">
        <v>22</v>
      </c>
      <c r="O323" s="93" t="s">
        <v>779</v>
      </c>
      <c r="P323" s="95">
        <v>42531</v>
      </c>
      <c r="Q323" s="90" t="s">
        <v>23</v>
      </c>
    </row>
    <row r="324" spans="1:17" x14ac:dyDescent="0.25">
      <c r="A324" s="90" t="s">
        <v>762</v>
      </c>
      <c r="B324" s="91" t="s">
        <v>17</v>
      </c>
      <c r="C324" s="92" t="s">
        <v>41</v>
      </c>
      <c r="D324" s="92" t="s">
        <v>42</v>
      </c>
      <c r="E324" s="90" t="s">
        <v>18</v>
      </c>
      <c r="F324" s="92" t="s">
        <v>54</v>
      </c>
      <c r="G324" s="92" t="s">
        <v>24</v>
      </c>
      <c r="H324" s="90" t="s">
        <v>18</v>
      </c>
      <c r="I324" s="90" t="s">
        <v>18</v>
      </c>
      <c r="J324" s="93" t="s">
        <v>18</v>
      </c>
      <c r="K324" s="93" t="s">
        <v>25</v>
      </c>
      <c r="L324" s="94">
        <v>430.78000000000003</v>
      </c>
      <c r="M324" s="90" t="s">
        <v>21</v>
      </c>
      <c r="N324" s="93" t="s">
        <v>22</v>
      </c>
      <c r="O324" s="93" t="s">
        <v>780</v>
      </c>
      <c r="P324" s="95">
        <v>42531</v>
      </c>
      <c r="Q324" s="90" t="s">
        <v>23</v>
      </c>
    </row>
    <row r="325" spans="1:17" x14ac:dyDescent="0.25">
      <c r="A325" s="90" t="s">
        <v>762</v>
      </c>
      <c r="B325" s="91" t="s">
        <v>17</v>
      </c>
      <c r="C325" s="92" t="s">
        <v>41</v>
      </c>
      <c r="D325" s="92" t="s">
        <v>42</v>
      </c>
      <c r="E325" s="90" t="s">
        <v>18</v>
      </c>
      <c r="F325" s="92" t="s">
        <v>54</v>
      </c>
      <c r="G325" s="92" t="s">
        <v>24</v>
      </c>
      <c r="H325" s="90" t="s">
        <v>18</v>
      </c>
      <c r="I325" s="90" t="s">
        <v>18</v>
      </c>
      <c r="J325" s="93" t="s">
        <v>18</v>
      </c>
      <c r="K325" s="93" t="s">
        <v>25</v>
      </c>
      <c r="L325" s="94">
        <v>324.95</v>
      </c>
      <c r="M325" s="90" t="s">
        <v>21</v>
      </c>
      <c r="N325" s="93" t="s">
        <v>22</v>
      </c>
      <c r="O325" s="93" t="s">
        <v>781</v>
      </c>
      <c r="P325" s="95">
        <v>42531</v>
      </c>
      <c r="Q325" s="90" t="s">
        <v>23</v>
      </c>
    </row>
    <row r="326" spans="1:17" x14ac:dyDescent="0.25">
      <c r="A326" s="90" t="s">
        <v>762</v>
      </c>
      <c r="B326" s="91" t="s">
        <v>17</v>
      </c>
      <c r="C326" s="92" t="s">
        <v>41</v>
      </c>
      <c r="D326" s="92" t="s">
        <v>42</v>
      </c>
      <c r="E326" s="90" t="s">
        <v>18</v>
      </c>
      <c r="F326" s="92" t="s">
        <v>54</v>
      </c>
      <c r="G326" s="92" t="s">
        <v>24</v>
      </c>
      <c r="H326" s="90" t="s">
        <v>18</v>
      </c>
      <c r="I326" s="90" t="s">
        <v>18</v>
      </c>
      <c r="J326" s="93" t="s">
        <v>18</v>
      </c>
      <c r="K326" s="93" t="s">
        <v>25</v>
      </c>
      <c r="L326" s="94">
        <v>335.96</v>
      </c>
      <c r="M326" s="90" t="s">
        <v>21</v>
      </c>
      <c r="N326" s="93" t="s">
        <v>22</v>
      </c>
      <c r="O326" s="93" t="s">
        <v>755</v>
      </c>
      <c r="P326" s="95">
        <v>42531</v>
      </c>
      <c r="Q326" s="90" t="s">
        <v>23</v>
      </c>
    </row>
    <row r="327" spans="1:17" x14ac:dyDescent="0.25">
      <c r="A327" s="90" t="s">
        <v>762</v>
      </c>
      <c r="B327" s="91" t="s">
        <v>17</v>
      </c>
      <c r="C327" s="92" t="s">
        <v>41</v>
      </c>
      <c r="D327" s="92" t="s">
        <v>42</v>
      </c>
      <c r="E327" s="90" t="s">
        <v>18</v>
      </c>
      <c r="F327" s="92" t="s">
        <v>54</v>
      </c>
      <c r="G327" s="92" t="s">
        <v>24</v>
      </c>
      <c r="H327" s="90" t="s">
        <v>18</v>
      </c>
      <c r="I327" s="90" t="s">
        <v>18</v>
      </c>
      <c r="J327" s="93" t="s">
        <v>18</v>
      </c>
      <c r="K327" s="93" t="s">
        <v>25</v>
      </c>
      <c r="L327" s="94">
        <v>425.06</v>
      </c>
      <c r="M327" s="90" t="s">
        <v>21</v>
      </c>
      <c r="N327" s="93" t="s">
        <v>22</v>
      </c>
      <c r="O327" s="93" t="s">
        <v>782</v>
      </c>
      <c r="P327" s="95">
        <v>42531</v>
      </c>
      <c r="Q327" s="90" t="s">
        <v>23</v>
      </c>
    </row>
    <row r="328" spans="1:17" x14ac:dyDescent="0.25">
      <c r="A328" s="90" t="s">
        <v>762</v>
      </c>
      <c r="B328" s="91" t="s">
        <v>17</v>
      </c>
      <c r="C328" s="92" t="s">
        <v>41</v>
      </c>
      <c r="D328" s="92" t="s">
        <v>95</v>
      </c>
      <c r="E328" s="90" t="s">
        <v>18</v>
      </c>
      <c r="F328" s="92" t="s">
        <v>54</v>
      </c>
      <c r="G328" s="92" t="s">
        <v>24</v>
      </c>
      <c r="H328" s="90" t="s">
        <v>18</v>
      </c>
      <c r="I328" s="90" t="s">
        <v>18</v>
      </c>
      <c r="J328" s="93" t="s">
        <v>18</v>
      </c>
      <c r="K328" s="93" t="s">
        <v>25</v>
      </c>
      <c r="L328" s="94">
        <v>430.78000000000003</v>
      </c>
      <c r="M328" s="90" t="s">
        <v>21</v>
      </c>
      <c r="N328" s="93" t="s">
        <v>22</v>
      </c>
      <c r="O328" s="93" t="s">
        <v>783</v>
      </c>
      <c r="P328" s="95">
        <v>42531</v>
      </c>
      <c r="Q328" s="90" t="s">
        <v>23</v>
      </c>
    </row>
    <row r="329" spans="1:17" x14ac:dyDescent="0.25">
      <c r="A329" s="90" t="s">
        <v>762</v>
      </c>
      <c r="B329" s="91" t="s">
        <v>17</v>
      </c>
      <c r="C329" s="92" t="s">
        <v>41</v>
      </c>
      <c r="D329" s="92" t="s">
        <v>42</v>
      </c>
      <c r="E329" s="90" t="s">
        <v>18</v>
      </c>
      <c r="F329" s="92" t="s">
        <v>54</v>
      </c>
      <c r="G329" s="92" t="s">
        <v>24</v>
      </c>
      <c r="H329" s="90" t="s">
        <v>18</v>
      </c>
      <c r="I329" s="90" t="s">
        <v>18</v>
      </c>
      <c r="J329" s="93" t="s">
        <v>18</v>
      </c>
      <c r="K329" s="93" t="s">
        <v>25</v>
      </c>
      <c r="L329" s="94">
        <v>-212.53</v>
      </c>
      <c r="M329" s="90" t="s">
        <v>21</v>
      </c>
      <c r="N329" s="93" t="s">
        <v>22</v>
      </c>
      <c r="O329" s="93" t="s">
        <v>776</v>
      </c>
      <c r="P329" s="95">
        <v>42531</v>
      </c>
      <c r="Q329" s="90" t="s">
        <v>23</v>
      </c>
    </row>
    <row r="330" spans="1:17" x14ac:dyDescent="0.25">
      <c r="A330" s="90" t="s">
        <v>751</v>
      </c>
      <c r="B330" s="91" t="s">
        <v>17</v>
      </c>
      <c r="C330" s="92" t="s">
        <v>41</v>
      </c>
      <c r="D330" s="92" t="s">
        <v>42</v>
      </c>
      <c r="E330" s="90" t="s">
        <v>18</v>
      </c>
      <c r="F330" s="92" t="s">
        <v>54</v>
      </c>
      <c r="G330" s="92" t="s">
        <v>24</v>
      </c>
      <c r="H330" s="90" t="s">
        <v>18</v>
      </c>
      <c r="I330" s="90" t="s">
        <v>18</v>
      </c>
      <c r="J330" s="93" t="s">
        <v>18</v>
      </c>
      <c r="K330" s="93" t="s">
        <v>25</v>
      </c>
      <c r="L330" s="94">
        <v>215.39000000000001</v>
      </c>
      <c r="M330" s="90" t="s">
        <v>21</v>
      </c>
      <c r="N330" s="93" t="s">
        <v>22</v>
      </c>
      <c r="O330" s="93" t="s">
        <v>752</v>
      </c>
      <c r="P330" s="95">
        <v>42562</v>
      </c>
      <c r="Q330" s="90" t="s">
        <v>23</v>
      </c>
    </row>
    <row r="331" spans="1:17" x14ac:dyDescent="0.25">
      <c r="A331" s="90" t="s">
        <v>751</v>
      </c>
      <c r="B331" s="91" t="s">
        <v>17</v>
      </c>
      <c r="C331" s="92" t="s">
        <v>41</v>
      </c>
      <c r="D331" s="92" t="s">
        <v>42</v>
      </c>
      <c r="E331" s="90" t="s">
        <v>18</v>
      </c>
      <c r="F331" s="92" t="s">
        <v>54</v>
      </c>
      <c r="G331" s="92" t="s">
        <v>24</v>
      </c>
      <c r="H331" s="90" t="s">
        <v>18</v>
      </c>
      <c r="I331" s="90" t="s">
        <v>18</v>
      </c>
      <c r="J331" s="93" t="s">
        <v>18</v>
      </c>
      <c r="K331" s="93" t="s">
        <v>25</v>
      </c>
      <c r="L331" s="94">
        <v>215.39000000000001</v>
      </c>
      <c r="M331" s="90" t="s">
        <v>21</v>
      </c>
      <c r="N331" s="93" t="s">
        <v>22</v>
      </c>
      <c r="O331" s="93" t="s">
        <v>752</v>
      </c>
      <c r="P331" s="95">
        <v>42562</v>
      </c>
      <c r="Q331" s="90" t="s">
        <v>23</v>
      </c>
    </row>
    <row r="332" spans="1:17" x14ac:dyDescent="0.25">
      <c r="A332" s="90" t="s">
        <v>751</v>
      </c>
      <c r="B332" s="91" t="s">
        <v>17</v>
      </c>
      <c r="C332" s="92" t="s">
        <v>41</v>
      </c>
      <c r="D332" s="92" t="s">
        <v>57</v>
      </c>
      <c r="E332" s="90" t="s">
        <v>18</v>
      </c>
      <c r="F332" s="92" t="s">
        <v>54</v>
      </c>
      <c r="G332" s="92" t="s">
        <v>24</v>
      </c>
      <c r="H332" s="90" t="s">
        <v>18</v>
      </c>
      <c r="I332" s="90" t="s">
        <v>18</v>
      </c>
      <c r="J332" s="93" t="s">
        <v>18</v>
      </c>
      <c r="K332" s="93" t="s">
        <v>25</v>
      </c>
      <c r="L332" s="94">
        <v>121.24000000000001</v>
      </c>
      <c r="M332" s="90" t="s">
        <v>21</v>
      </c>
      <c r="N332" s="93" t="s">
        <v>22</v>
      </c>
      <c r="O332" s="93" t="s">
        <v>753</v>
      </c>
      <c r="P332" s="95">
        <v>42562</v>
      </c>
      <c r="Q332" s="90" t="s">
        <v>23</v>
      </c>
    </row>
    <row r="333" spans="1:17" x14ac:dyDescent="0.25">
      <c r="A333" s="90" t="s">
        <v>751</v>
      </c>
      <c r="B333" s="91" t="s">
        <v>17</v>
      </c>
      <c r="C333" s="92" t="s">
        <v>41</v>
      </c>
      <c r="D333" s="92" t="s">
        <v>42</v>
      </c>
      <c r="E333" s="90" t="s">
        <v>18</v>
      </c>
      <c r="F333" s="92" t="s">
        <v>54</v>
      </c>
      <c r="G333" s="92" t="s">
        <v>24</v>
      </c>
      <c r="H333" s="90" t="s">
        <v>18</v>
      </c>
      <c r="I333" s="90" t="s">
        <v>18</v>
      </c>
      <c r="J333" s="93" t="s">
        <v>18</v>
      </c>
      <c r="K333" s="93" t="s">
        <v>25</v>
      </c>
      <c r="L333" s="94">
        <v>56.26</v>
      </c>
      <c r="M333" s="90" t="s">
        <v>21</v>
      </c>
      <c r="N333" s="93" t="s">
        <v>22</v>
      </c>
      <c r="O333" s="93" t="s">
        <v>754</v>
      </c>
      <c r="P333" s="95">
        <v>42562</v>
      </c>
      <c r="Q333" s="90" t="s">
        <v>23</v>
      </c>
    </row>
    <row r="334" spans="1:17" x14ac:dyDescent="0.25">
      <c r="A334" s="90" t="s">
        <v>751</v>
      </c>
      <c r="B334" s="91" t="s">
        <v>17</v>
      </c>
      <c r="C334" s="92" t="s">
        <v>41</v>
      </c>
      <c r="D334" s="92" t="s">
        <v>42</v>
      </c>
      <c r="E334" s="90" t="s">
        <v>18</v>
      </c>
      <c r="F334" s="92" t="s">
        <v>54</v>
      </c>
      <c r="G334" s="92" t="s">
        <v>24</v>
      </c>
      <c r="H334" s="90" t="s">
        <v>18</v>
      </c>
      <c r="I334" s="90" t="s">
        <v>18</v>
      </c>
      <c r="J334" s="93" t="s">
        <v>18</v>
      </c>
      <c r="K334" s="93" t="s">
        <v>25</v>
      </c>
      <c r="L334" s="94">
        <v>47.410000000000004</v>
      </c>
      <c r="M334" s="90" t="s">
        <v>21</v>
      </c>
      <c r="N334" s="93" t="s">
        <v>22</v>
      </c>
      <c r="O334" s="93" t="s">
        <v>755</v>
      </c>
      <c r="P334" s="95">
        <v>42562</v>
      </c>
      <c r="Q334" s="90" t="s">
        <v>23</v>
      </c>
    </row>
    <row r="335" spans="1:17" x14ac:dyDescent="0.25">
      <c r="A335" s="90" t="s">
        <v>751</v>
      </c>
      <c r="B335" s="91" t="s">
        <v>17</v>
      </c>
      <c r="C335" s="92" t="s">
        <v>41</v>
      </c>
      <c r="D335" s="92" t="s">
        <v>95</v>
      </c>
      <c r="E335" s="90" t="s">
        <v>18</v>
      </c>
      <c r="F335" s="92" t="s">
        <v>54</v>
      </c>
      <c r="G335" s="92" t="s">
        <v>24</v>
      </c>
      <c r="H335" s="90" t="s">
        <v>18</v>
      </c>
      <c r="I335" s="90" t="s">
        <v>18</v>
      </c>
      <c r="J335" s="93" t="s">
        <v>18</v>
      </c>
      <c r="K335" s="93" t="s">
        <v>25</v>
      </c>
      <c r="L335" s="94">
        <v>436.48</v>
      </c>
      <c r="M335" s="90" t="s">
        <v>21</v>
      </c>
      <c r="N335" s="93" t="s">
        <v>22</v>
      </c>
      <c r="O335" s="93" t="s">
        <v>756</v>
      </c>
      <c r="P335" s="95">
        <v>42562</v>
      </c>
      <c r="Q335" s="90" t="s">
        <v>23</v>
      </c>
    </row>
    <row r="336" spans="1:17" x14ac:dyDescent="0.25">
      <c r="A336" s="90" t="s">
        <v>751</v>
      </c>
      <c r="B336" s="91" t="s">
        <v>17</v>
      </c>
      <c r="C336" s="92" t="s">
        <v>41</v>
      </c>
      <c r="D336" s="92" t="s">
        <v>57</v>
      </c>
      <c r="E336" s="90" t="s">
        <v>18</v>
      </c>
      <c r="F336" s="92" t="s">
        <v>54</v>
      </c>
      <c r="G336" s="92" t="s">
        <v>24</v>
      </c>
      <c r="H336" s="90" t="s">
        <v>18</v>
      </c>
      <c r="I336" s="90" t="s">
        <v>18</v>
      </c>
      <c r="J336" s="93" t="s">
        <v>18</v>
      </c>
      <c r="K336" s="93" t="s">
        <v>25</v>
      </c>
      <c r="L336" s="94">
        <v>358.66</v>
      </c>
      <c r="M336" s="90" t="s">
        <v>21</v>
      </c>
      <c r="N336" s="93" t="s">
        <v>22</v>
      </c>
      <c r="O336" s="93" t="s">
        <v>757</v>
      </c>
      <c r="P336" s="95">
        <v>42562</v>
      </c>
      <c r="Q336" s="90" t="s">
        <v>23</v>
      </c>
    </row>
    <row r="337" spans="1:17" x14ac:dyDescent="0.25">
      <c r="A337" s="90" t="s">
        <v>751</v>
      </c>
      <c r="B337" s="91" t="s">
        <v>17</v>
      </c>
      <c r="C337" s="92" t="s">
        <v>41</v>
      </c>
      <c r="D337" s="92" t="s">
        <v>95</v>
      </c>
      <c r="E337" s="90" t="s">
        <v>18</v>
      </c>
      <c r="F337" s="92" t="s">
        <v>54</v>
      </c>
      <c r="G337" s="92" t="s">
        <v>24</v>
      </c>
      <c r="H337" s="90" t="s">
        <v>18</v>
      </c>
      <c r="I337" s="90" t="s">
        <v>18</v>
      </c>
      <c r="J337" s="93" t="s">
        <v>18</v>
      </c>
      <c r="K337" s="93" t="s">
        <v>25</v>
      </c>
      <c r="L337" s="94">
        <v>436.48</v>
      </c>
      <c r="M337" s="90" t="s">
        <v>21</v>
      </c>
      <c r="N337" s="93" t="s">
        <v>22</v>
      </c>
      <c r="O337" s="93" t="s">
        <v>758</v>
      </c>
      <c r="P337" s="95">
        <v>42562</v>
      </c>
      <c r="Q337" s="90" t="s">
        <v>23</v>
      </c>
    </row>
    <row r="338" spans="1:17" x14ac:dyDescent="0.25">
      <c r="A338" s="90" t="s">
        <v>751</v>
      </c>
      <c r="B338" s="91" t="s">
        <v>17</v>
      </c>
      <c r="C338" s="92" t="s">
        <v>41</v>
      </c>
      <c r="D338" s="92" t="s">
        <v>42</v>
      </c>
      <c r="E338" s="90" t="s">
        <v>18</v>
      </c>
      <c r="F338" s="92" t="s">
        <v>54</v>
      </c>
      <c r="G338" s="92" t="s">
        <v>24</v>
      </c>
      <c r="H338" s="90" t="s">
        <v>18</v>
      </c>
      <c r="I338" s="90" t="s">
        <v>18</v>
      </c>
      <c r="J338" s="93" t="s">
        <v>18</v>
      </c>
      <c r="K338" s="93" t="s">
        <v>25</v>
      </c>
      <c r="L338" s="94">
        <v>-237.24</v>
      </c>
      <c r="M338" s="90" t="s">
        <v>21</v>
      </c>
      <c r="N338" s="93" t="s">
        <v>22</v>
      </c>
      <c r="O338" s="93" t="s">
        <v>759</v>
      </c>
      <c r="P338" s="95">
        <v>42562</v>
      </c>
      <c r="Q338" s="90" t="s">
        <v>23</v>
      </c>
    </row>
    <row r="339" spans="1:17" x14ac:dyDescent="0.25">
      <c r="A339" s="90" t="s">
        <v>751</v>
      </c>
      <c r="B339" s="91" t="s">
        <v>17</v>
      </c>
      <c r="C339" s="92" t="s">
        <v>41</v>
      </c>
      <c r="D339" s="92" t="s">
        <v>95</v>
      </c>
      <c r="E339" s="90" t="s">
        <v>18</v>
      </c>
      <c r="F339" s="92" t="s">
        <v>54</v>
      </c>
      <c r="G339" s="92" t="s">
        <v>24</v>
      </c>
      <c r="H339" s="90" t="s">
        <v>18</v>
      </c>
      <c r="I339" s="90" t="s">
        <v>18</v>
      </c>
      <c r="J339" s="93" t="s">
        <v>18</v>
      </c>
      <c r="K339" s="93" t="s">
        <v>25</v>
      </c>
      <c r="L339" s="94">
        <v>-436.48</v>
      </c>
      <c r="M339" s="90" t="s">
        <v>21</v>
      </c>
      <c r="N339" s="93" t="s">
        <v>22</v>
      </c>
      <c r="O339" s="93" t="s">
        <v>756</v>
      </c>
      <c r="P339" s="95">
        <v>42562</v>
      </c>
      <c r="Q339" s="90" t="s">
        <v>23</v>
      </c>
    </row>
    <row r="340" spans="1:17" x14ac:dyDescent="0.25">
      <c r="A340" s="90" t="s">
        <v>751</v>
      </c>
      <c r="B340" s="91" t="s">
        <v>17</v>
      </c>
      <c r="C340" s="92" t="s">
        <v>41</v>
      </c>
      <c r="D340" s="92" t="s">
        <v>42</v>
      </c>
      <c r="E340" s="90" t="s">
        <v>18</v>
      </c>
      <c r="F340" s="92" t="s">
        <v>54</v>
      </c>
      <c r="G340" s="92" t="s">
        <v>24</v>
      </c>
      <c r="H340" s="90" t="s">
        <v>18</v>
      </c>
      <c r="I340" s="90" t="s">
        <v>18</v>
      </c>
      <c r="J340" s="93" t="s">
        <v>18</v>
      </c>
      <c r="K340" s="93" t="s">
        <v>25</v>
      </c>
      <c r="L340" s="94">
        <v>-436.48</v>
      </c>
      <c r="M340" s="90" t="s">
        <v>21</v>
      </c>
      <c r="N340" s="93" t="s">
        <v>22</v>
      </c>
      <c r="O340" s="93" t="s">
        <v>752</v>
      </c>
      <c r="P340" s="95">
        <v>42562</v>
      </c>
      <c r="Q340" s="90" t="s">
        <v>23</v>
      </c>
    </row>
    <row r="341" spans="1:17" x14ac:dyDescent="0.25">
      <c r="A341" s="90" t="s">
        <v>751</v>
      </c>
      <c r="B341" s="91" t="s">
        <v>17</v>
      </c>
      <c r="C341" s="92" t="s">
        <v>41</v>
      </c>
      <c r="D341" s="92" t="s">
        <v>42</v>
      </c>
      <c r="E341" s="90" t="s">
        <v>18</v>
      </c>
      <c r="F341" s="92" t="s">
        <v>54</v>
      </c>
      <c r="G341" s="92" t="s">
        <v>24</v>
      </c>
      <c r="H341" s="90" t="s">
        <v>18</v>
      </c>
      <c r="I341" s="90" t="s">
        <v>18</v>
      </c>
      <c r="J341" s="93" t="s">
        <v>18</v>
      </c>
      <c r="K341" s="93" t="s">
        <v>25</v>
      </c>
      <c r="L341" s="94">
        <v>-237.24</v>
      </c>
      <c r="M341" s="90" t="s">
        <v>21</v>
      </c>
      <c r="N341" s="93" t="s">
        <v>22</v>
      </c>
      <c r="O341" s="93" t="s">
        <v>832</v>
      </c>
      <c r="P341" s="95">
        <v>42562</v>
      </c>
      <c r="Q341" s="90" t="s">
        <v>23</v>
      </c>
    </row>
    <row r="342" spans="1:17" x14ac:dyDescent="0.25">
      <c r="A342" s="90" t="s">
        <v>751</v>
      </c>
      <c r="B342" s="91" t="s">
        <v>17</v>
      </c>
      <c r="C342" s="92" t="s">
        <v>41</v>
      </c>
      <c r="D342" s="92" t="s">
        <v>42</v>
      </c>
      <c r="E342" s="90" t="s">
        <v>18</v>
      </c>
      <c r="F342" s="92" t="s">
        <v>54</v>
      </c>
      <c r="G342" s="92" t="s">
        <v>24</v>
      </c>
      <c r="H342" s="90" t="s">
        <v>18</v>
      </c>
      <c r="I342" s="90" t="s">
        <v>18</v>
      </c>
      <c r="J342" s="93" t="s">
        <v>18</v>
      </c>
      <c r="K342" s="93" t="s">
        <v>25</v>
      </c>
      <c r="L342" s="94">
        <v>474.48</v>
      </c>
      <c r="M342" s="90" t="s">
        <v>21</v>
      </c>
      <c r="N342" s="93" t="s">
        <v>22</v>
      </c>
      <c r="O342" s="93" t="s">
        <v>833</v>
      </c>
      <c r="P342" s="95">
        <v>42562</v>
      </c>
      <c r="Q342" s="90" t="s">
        <v>23</v>
      </c>
    </row>
    <row r="343" spans="1:17" x14ac:dyDescent="0.25">
      <c r="A343" s="90" t="s">
        <v>751</v>
      </c>
      <c r="B343" s="91" t="s">
        <v>17</v>
      </c>
      <c r="C343" s="92" t="s">
        <v>41</v>
      </c>
      <c r="D343" s="92" t="s">
        <v>42</v>
      </c>
      <c r="E343" s="90" t="s">
        <v>18</v>
      </c>
      <c r="F343" s="92" t="s">
        <v>54</v>
      </c>
      <c r="G343" s="92" t="s">
        <v>24</v>
      </c>
      <c r="H343" s="90" t="s">
        <v>18</v>
      </c>
      <c r="I343" s="90" t="s">
        <v>18</v>
      </c>
      <c r="J343" s="93" t="s">
        <v>18</v>
      </c>
      <c r="K343" s="93" t="s">
        <v>25</v>
      </c>
      <c r="L343" s="94">
        <v>-430.78000000000003</v>
      </c>
      <c r="M343" s="90" t="s">
        <v>21</v>
      </c>
      <c r="N343" s="93" t="s">
        <v>22</v>
      </c>
      <c r="O343" s="93" t="s">
        <v>775</v>
      </c>
      <c r="P343" s="95">
        <v>42562</v>
      </c>
      <c r="Q343" s="90" t="s">
        <v>23</v>
      </c>
    </row>
    <row r="344" spans="1:17" x14ac:dyDescent="0.25">
      <c r="A344" s="90" t="s">
        <v>751</v>
      </c>
      <c r="B344" s="91" t="s">
        <v>17</v>
      </c>
      <c r="C344" s="92" t="s">
        <v>41</v>
      </c>
      <c r="D344" s="92" t="s">
        <v>95</v>
      </c>
      <c r="E344" s="90" t="s">
        <v>18</v>
      </c>
      <c r="F344" s="92" t="s">
        <v>54</v>
      </c>
      <c r="G344" s="92" t="s">
        <v>24</v>
      </c>
      <c r="H344" s="90" t="s">
        <v>18</v>
      </c>
      <c r="I344" s="90" t="s">
        <v>18</v>
      </c>
      <c r="J344" s="93" t="s">
        <v>18</v>
      </c>
      <c r="K344" s="93" t="s">
        <v>25</v>
      </c>
      <c r="L344" s="94">
        <v>455.48</v>
      </c>
      <c r="M344" s="90" t="s">
        <v>21</v>
      </c>
      <c r="N344" s="93" t="s">
        <v>22</v>
      </c>
      <c r="O344" s="93" t="s">
        <v>834</v>
      </c>
      <c r="P344" s="95">
        <v>42562</v>
      </c>
      <c r="Q344" s="90" t="s">
        <v>23</v>
      </c>
    </row>
    <row r="345" spans="1:17" x14ac:dyDescent="0.25">
      <c r="A345" s="90" t="s">
        <v>751</v>
      </c>
      <c r="B345" s="91" t="s">
        <v>17</v>
      </c>
      <c r="C345" s="92" t="s">
        <v>41</v>
      </c>
      <c r="D345" s="92" t="s">
        <v>95</v>
      </c>
      <c r="E345" s="90" t="s">
        <v>18</v>
      </c>
      <c r="F345" s="92" t="s">
        <v>54</v>
      </c>
      <c r="G345" s="92" t="s">
        <v>24</v>
      </c>
      <c r="H345" s="90" t="s">
        <v>18</v>
      </c>
      <c r="I345" s="90" t="s">
        <v>18</v>
      </c>
      <c r="J345" s="93" t="s">
        <v>18</v>
      </c>
      <c r="K345" s="93" t="s">
        <v>25</v>
      </c>
      <c r="L345" s="94">
        <v>-436.48</v>
      </c>
      <c r="M345" s="90" t="s">
        <v>21</v>
      </c>
      <c r="N345" s="93" t="s">
        <v>22</v>
      </c>
      <c r="O345" s="93" t="s">
        <v>758</v>
      </c>
      <c r="P345" s="95">
        <v>42562</v>
      </c>
      <c r="Q345" s="90" t="s">
        <v>23</v>
      </c>
    </row>
    <row r="346" spans="1:17" x14ac:dyDescent="0.25">
      <c r="A346" s="90" t="s">
        <v>751</v>
      </c>
      <c r="B346" s="91" t="s">
        <v>17</v>
      </c>
      <c r="C346" s="92" t="s">
        <v>41</v>
      </c>
      <c r="D346" s="92" t="s">
        <v>42</v>
      </c>
      <c r="E346" s="90" t="s">
        <v>18</v>
      </c>
      <c r="F346" s="92" t="s">
        <v>54</v>
      </c>
      <c r="G346" s="92" t="s">
        <v>24</v>
      </c>
      <c r="H346" s="90" t="s">
        <v>18</v>
      </c>
      <c r="I346" s="90" t="s">
        <v>18</v>
      </c>
      <c r="J346" s="93" t="s">
        <v>18</v>
      </c>
      <c r="K346" s="93" t="s">
        <v>25</v>
      </c>
      <c r="L346" s="94">
        <v>432.6</v>
      </c>
      <c r="M346" s="90" t="s">
        <v>21</v>
      </c>
      <c r="N346" s="93" t="s">
        <v>22</v>
      </c>
      <c r="O346" s="93" t="s">
        <v>835</v>
      </c>
      <c r="P346" s="95">
        <v>42562</v>
      </c>
      <c r="Q346" s="90" t="s">
        <v>23</v>
      </c>
    </row>
    <row r="347" spans="1:17" x14ac:dyDescent="0.25">
      <c r="A347" s="90" t="s">
        <v>751</v>
      </c>
      <c r="B347" s="91" t="s">
        <v>17</v>
      </c>
      <c r="C347" s="92" t="s">
        <v>41</v>
      </c>
      <c r="D347" s="92" t="s">
        <v>95</v>
      </c>
      <c r="E347" s="90" t="s">
        <v>18</v>
      </c>
      <c r="F347" s="92" t="s">
        <v>54</v>
      </c>
      <c r="G347" s="92" t="s">
        <v>24</v>
      </c>
      <c r="H347" s="90" t="s">
        <v>18</v>
      </c>
      <c r="I347" s="90" t="s">
        <v>18</v>
      </c>
      <c r="J347" s="93" t="s">
        <v>18</v>
      </c>
      <c r="K347" s="93" t="s">
        <v>25</v>
      </c>
      <c r="L347" s="94">
        <v>-430.78000000000003</v>
      </c>
      <c r="M347" s="90" t="s">
        <v>21</v>
      </c>
      <c r="N347" s="93" t="s">
        <v>22</v>
      </c>
      <c r="O347" s="93" t="s">
        <v>783</v>
      </c>
      <c r="P347" s="95">
        <v>42562</v>
      </c>
      <c r="Q347" s="90" t="s">
        <v>23</v>
      </c>
    </row>
    <row r="348" spans="1:17" x14ac:dyDescent="0.25">
      <c r="A348" s="90" t="s">
        <v>751</v>
      </c>
      <c r="B348" s="91" t="s">
        <v>17</v>
      </c>
      <c r="C348" s="92" t="s">
        <v>41</v>
      </c>
      <c r="D348" s="92" t="s">
        <v>42</v>
      </c>
      <c r="E348" s="90" t="s">
        <v>18</v>
      </c>
      <c r="F348" s="92" t="s">
        <v>54</v>
      </c>
      <c r="G348" s="92" t="s">
        <v>24</v>
      </c>
      <c r="H348" s="90" t="s">
        <v>18</v>
      </c>
      <c r="I348" s="90" t="s">
        <v>18</v>
      </c>
      <c r="J348" s="93" t="s">
        <v>18</v>
      </c>
      <c r="K348" s="93" t="s">
        <v>25</v>
      </c>
      <c r="L348" s="94">
        <v>430.78000000000003</v>
      </c>
      <c r="M348" s="90" t="s">
        <v>21</v>
      </c>
      <c r="N348" s="93" t="s">
        <v>22</v>
      </c>
      <c r="O348" s="93" t="s">
        <v>836</v>
      </c>
      <c r="P348" s="95">
        <v>42562</v>
      </c>
      <c r="Q348" s="90" t="s">
        <v>23</v>
      </c>
    </row>
    <row r="349" spans="1:17" x14ac:dyDescent="0.25">
      <c r="A349" s="90" t="s">
        <v>751</v>
      </c>
      <c r="B349" s="91" t="s">
        <v>17</v>
      </c>
      <c r="C349" s="92" t="s">
        <v>41</v>
      </c>
      <c r="D349" s="92" t="s">
        <v>42</v>
      </c>
      <c r="E349" s="90" t="s">
        <v>18</v>
      </c>
      <c r="F349" s="92" t="s">
        <v>54</v>
      </c>
      <c r="G349" s="92" t="s">
        <v>24</v>
      </c>
      <c r="H349" s="90" t="s">
        <v>18</v>
      </c>
      <c r="I349" s="90" t="s">
        <v>18</v>
      </c>
      <c r="J349" s="93" t="s">
        <v>18</v>
      </c>
      <c r="K349" s="93" t="s">
        <v>25</v>
      </c>
      <c r="L349" s="94">
        <v>430.78000000000003</v>
      </c>
      <c r="M349" s="90" t="s">
        <v>21</v>
      </c>
      <c r="N349" s="93" t="s">
        <v>22</v>
      </c>
      <c r="O349" s="93" t="s">
        <v>837</v>
      </c>
      <c r="P349" s="95">
        <v>42562</v>
      </c>
      <c r="Q349" s="90" t="s">
        <v>23</v>
      </c>
    </row>
    <row r="350" spans="1:17" x14ac:dyDescent="0.25">
      <c r="A350" s="90" t="s">
        <v>751</v>
      </c>
      <c r="B350" s="91" t="s">
        <v>17</v>
      </c>
      <c r="C350" s="92" t="s">
        <v>41</v>
      </c>
      <c r="D350" s="92" t="s">
        <v>42</v>
      </c>
      <c r="E350" s="90" t="s">
        <v>18</v>
      </c>
      <c r="F350" s="92" t="s">
        <v>54</v>
      </c>
      <c r="G350" s="92" t="s">
        <v>24</v>
      </c>
      <c r="H350" s="90" t="s">
        <v>18</v>
      </c>
      <c r="I350" s="90" t="s">
        <v>18</v>
      </c>
      <c r="J350" s="93" t="s">
        <v>18</v>
      </c>
      <c r="K350" s="93" t="s">
        <v>25</v>
      </c>
      <c r="L350" s="94">
        <v>398.16</v>
      </c>
      <c r="M350" s="90" t="s">
        <v>21</v>
      </c>
      <c r="N350" s="93" t="s">
        <v>22</v>
      </c>
      <c r="O350" s="93" t="s">
        <v>838</v>
      </c>
      <c r="P350" s="95">
        <v>42562</v>
      </c>
      <c r="Q350" s="90" t="s">
        <v>23</v>
      </c>
    </row>
    <row r="351" spans="1:17" x14ac:dyDescent="0.25">
      <c r="A351" s="90" t="s">
        <v>751</v>
      </c>
      <c r="B351" s="91" t="s">
        <v>17</v>
      </c>
      <c r="C351" s="92" t="s">
        <v>41</v>
      </c>
      <c r="D351" s="92" t="s">
        <v>57</v>
      </c>
      <c r="E351" s="90" t="s">
        <v>18</v>
      </c>
      <c r="F351" s="92" t="s">
        <v>54</v>
      </c>
      <c r="G351" s="92" t="s">
        <v>24</v>
      </c>
      <c r="H351" s="90" t="s">
        <v>18</v>
      </c>
      <c r="I351" s="90" t="s">
        <v>18</v>
      </c>
      <c r="J351" s="93" t="s">
        <v>18</v>
      </c>
      <c r="K351" s="93" t="s">
        <v>25</v>
      </c>
      <c r="L351" s="94">
        <v>365.54</v>
      </c>
      <c r="M351" s="90" t="s">
        <v>21</v>
      </c>
      <c r="N351" s="93" t="s">
        <v>22</v>
      </c>
      <c r="O351" s="93" t="s">
        <v>839</v>
      </c>
      <c r="P351" s="95">
        <v>42562</v>
      </c>
      <c r="Q351" s="90" t="s">
        <v>23</v>
      </c>
    </row>
    <row r="352" spans="1:17" x14ac:dyDescent="0.25">
      <c r="A352" s="90" t="s">
        <v>751</v>
      </c>
      <c r="B352" s="91" t="s">
        <v>17</v>
      </c>
      <c r="C352" s="92" t="s">
        <v>41</v>
      </c>
      <c r="D352" s="92" t="s">
        <v>42</v>
      </c>
      <c r="E352" s="90" t="s">
        <v>18</v>
      </c>
      <c r="F352" s="92" t="s">
        <v>54</v>
      </c>
      <c r="G352" s="92" t="s">
        <v>24</v>
      </c>
      <c r="H352" s="90" t="s">
        <v>18</v>
      </c>
      <c r="I352" s="90" t="s">
        <v>18</v>
      </c>
      <c r="J352" s="93" t="s">
        <v>18</v>
      </c>
      <c r="K352" s="93" t="s">
        <v>25</v>
      </c>
      <c r="L352" s="94">
        <v>365.54</v>
      </c>
      <c r="M352" s="90" t="s">
        <v>21</v>
      </c>
      <c r="N352" s="93" t="s">
        <v>22</v>
      </c>
      <c r="O352" s="93" t="s">
        <v>840</v>
      </c>
      <c r="P352" s="95">
        <v>42562</v>
      </c>
      <c r="Q352" s="90" t="s">
        <v>23</v>
      </c>
    </row>
    <row r="353" spans="1:17" x14ac:dyDescent="0.25">
      <c r="A353" s="90" t="s">
        <v>751</v>
      </c>
      <c r="B353" s="91" t="s">
        <v>17</v>
      </c>
      <c r="C353" s="92" t="s">
        <v>41</v>
      </c>
      <c r="D353" s="92" t="s">
        <v>42</v>
      </c>
      <c r="E353" s="90" t="s">
        <v>18</v>
      </c>
      <c r="F353" s="92" t="s">
        <v>54</v>
      </c>
      <c r="G353" s="92" t="s">
        <v>24</v>
      </c>
      <c r="H353" s="90" t="s">
        <v>18</v>
      </c>
      <c r="I353" s="90" t="s">
        <v>18</v>
      </c>
      <c r="J353" s="93" t="s">
        <v>18</v>
      </c>
      <c r="K353" s="93" t="s">
        <v>25</v>
      </c>
      <c r="L353" s="94">
        <v>363.75</v>
      </c>
      <c r="M353" s="90" t="s">
        <v>21</v>
      </c>
      <c r="N353" s="93" t="s">
        <v>22</v>
      </c>
      <c r="O353" s="93" t="s">
        <v>841</v>
      </c>
      <c r="P353" s="95">
        <v>42562</v>
      </c>
      <c r="Q353" s="90" t="s">
        <v>23</v>
      </c>
    </row>
    <row r="354" spans="1:17" x14ac:dyDescent="0.25">
      <c r="A354" s="90" t="s">
        <v>751</v>
      </c>
      <c r="B354" s="91" t="s">
        <v>17</v>
      </c>
      <c r="C354" s="92" t="s">
        <v>41</v>
      </c>
      <c r="D354" s="92" t="s">
        <v>42</v>
      </c>
      <c r="E354" s="90" t="s">
        <v>18</v>
      </c>
      <c r="F354" s="92" t="s">
        <v>54</v>
      </c>
      <c r="G354" s="92" t="s">
        <v>24</v>
      </c>
      <c r="H354" s="90" t="s">
        <v>18</v>
      </c>
      <c r="I354" s="90" t="s">
        <v>18</v>
      </c>
      <c r="J354" s="93" t="s">
        <v>18</v>
      </c>
      <c r="K354" s="93" t="s">
        <v>25</v>
      </c>
      <c r="L354" s="94">
        <v>436.48</v>
      </c>
      <c r="M354" s="90" t="s">
        <v>21</v>
      </c>
      <c r="N354" s="93" t="s">
        <v>22</v>
      </c>
      <c r="O354" s="93" t="s">
        <v>752</v>
      </c>
      <c r="P354" s="95">
        <v>42562</v>
      </c>
      <c r="Q354" s="90" t="s">
        <v>23</v>
      </c>
    </row>
    <row r="355" spans="1:17" x14ac:dyDescent="0.25">
      <c r="A355" s="90" t="s">
        <v>751</v>
      </c>
      <c r="B355" s="91" t="s">
        <v>17</v>
      </c>
      <c r="C355" s="92" t="s">
        <v>41</v>
      </c>
      <c r="D355" s="92" t="s">
        <v>42</v>
      </c>
      <c r="E355" s="90" t="s">
        <v>18</v>
      </c>
      <c r="F355" s="92" t="s">
        <v>54</v>
      </c>
      <c r="G355" s="92" t="s">
        <v>24</v>
      </c>
      <c r="H355" s="90" t="s">
        <v>18</v>
      </c>
      <c r="I355" s="90" t="s">
        <v>18</v>
      </c>
      <c r="J355" s="93" t="s">
        <v>18</v>
      </c>
      <c r="K355" s="93" t="s">
        <v>25</v>
      </c>
      <c r="L355" s="94">
        <v>237.24</v>
      </c>
      <c r="M355" s="90" t="s">
        <v>21</v>
      </c>
      <c r="N355" s="93" t="s">
        <v>22</v>
      </c>
      <c r="O355" s="93" t="s">
        <v>842</v>
      </c>
      <c r="P355" s="95">
        <v>42562</v>
      </c>
      <c r="Q355" s="90" t="s">
        <v>23</v>
      </c>
    </row>
    <row r="356" spans="1:17" x14ac:dyDescent="0.25">
      <c r="A356" s="90" t="s">
        <v>751</v>
      </c>
      <c r="B356" s="91" t="s">
        <v>17</v>
      </c>
      <c r="C356" s="92" t="s">
        <v>41</v>
      </c>
      <c r="D356" s="92" t="s">
        <v>42</v>
      </c>
      <c r="E356" s="90" t="s">
        <v>18</v>
      </c>
      <c r="F356" s="92" t="s">
        <v>54</v>
      </c>
      <c r="G356" s="92" t="s">
        <v>24</v>
      </c>
      <c r="H356" s="90" t="s">
        <v>18</v>
      </c>
      <c r="I356" s="90" t="s">
        <v>18</v>
      </c>
      <c r="J356" s="93" t="s">
        <v>18</v>
      </c>
      <c r="K356" s="93" t="s">
        <v>25</v>
      </c>
      <c r="L356" s="94">
        <v>237.24</v>
      </c>
      <c r="M356" s="90" t="s">
        <v>21</v>
      </c>
      <c r="N356" s="93" t="s">
        <v>22</v>
      </c>
      <c r="O356" s="93" t="s">
        <v>843</v>
      </c>
      <c r="P356" s="95">
        <v>42562</v>
      </c>
      <c r="Q356" s="90" t="s">
        <v>23</v>
      </c>
    </row>
    <row r="357" spans="1:17" x14ac:dyDescent="0.25">
      <c r="A357" s="90" t="s">
        <v>751</v>
      </c>
      <c r="B357" s="91" t="s">
        <v>17</v>
      </c>
      <c r="C357" s="92" t="s">
        <v>41</v>
      </c>
      <c r="D357" s="92" t="s">
        <v>57</v>
      </c>
      <c r="E357" s="90" t="s">
        <v>18</v>
      </c>
      <c r="F357" s="92" t="s">
        <v>54</v>
      </c>
      <c r="G357" s="92" t="s">
        <v>24</v>
      </c>
      <c r="H357" s="90" t="s">
        <v>18</v>
      </c>
      <c r="I357" s="90" t="s">
        <v>18</v>
      </c>
      <c r="J357" s="93" t="s">
        <v>18</v>
      </c>
      <c r="K357" s="93" t="s">
        <v>25</v>
      </c>
      <c r="L357" s="94">
        <v>231.96</v>
      </c>
      <c r="M357" s="90" t="s">
        <v>21</v>
      </c>
      <c r="N357" s="93" t="s">
        <v>22</v>
      </c>
      <c r="O357" s="93" t="s">
        <v>753</v>
      </c>
      <c r="P357" s="95">
        <v>42562</v>
      </c>
      <c r="Q357" s="90" t="s">
        <v>23</v>
      </c>
    </row>
    <row r="358" spans="1:17" x14ac:dyDescent="0.25">
      <c r="A358" s="90" t="s">
        <v>751</v>
      </c>
      <c r="B358" s="91" t="s">
        <v>17</v>
      </c>
      <c r="C358" s="92" t="s">
        <v>41</v>
      </c>
      <c r="D358" s="92" t="s">
        <v>42</v>
      </c>
      <c r="E358" s="90" t="s">
        <v>18</v>
      </c>
      <c r="F358" s="92" t="s">
        <v>54</v>
      </c>
      <c r="G358" s="92" t="s">
        <v>24</v>
      </c>
      <c r="H358" s="90" t="s">
        <v>18</v>
      </c>
      <c r="I358" s="90" t="s">
        <v>18</v>
      </c>
      <c r="J358" s="93" t="s">
        <v>18</v>
      </c>
      <c r="K358" s="93" t="s">
        <v>25</v>
      </c>
      <c r="L358" s="94">
        <v>218.31</v>
      </c>
      <c r="M358" s="90" t="s">
        <v>21</v>
      </c>
      <c r="N358" s="93" t="s">
        <v>22</v>
      </c>
      <c r="O358" s="93" t="s">
        <v>844</v>
      </c>
      <c r="P358" s="95">
        <v>42562</v>
      </c>
      <c r="Q358" s="90" t="s">
        <v>23</v>
      </c>
    </row>
    <row r="359" spans="1:17" x14ac:dyDescent="0.25">
      <c r="A359" s="90" t="s">
        <v>300</v>
      </c>
      <c r="B359" s="91" t="s">
        <v>17</v>
      </c>
      <c r="C359" s="92" t="s">
        <v>41</v>
      </c>
      <c r="D359" s="92" t="s">
        <v>42</v>
      </c>
      <c r="E359" s="90" t="s">
        <v>18</v>
      </c>
      <c r="F359" s="92" t="s">
        <v>54</v>
      </c>
      <c r="G359" s="92" t="s">
        <v>28</v>
      </c>
      <c r="H359" s="90" t="s">
        <v>18</v>
      </c>
      <c r="I359" s="90" t="s">
        <v>301</v>
      </c>
      <c r="J359" s="93" t="s">
        <v>18</v>
      </c>
      <c r="K359" s="93" t="s">
        <v>29</v>
      </c>
      <c r="L359" s="94">
        <v>-352.5</v>
      </c>
      <c r="M359" s="90" t="s">
        <v>21</v>
      </c>
      <c r="N359" s="93" t="s">
        <v>22</v>
      </c>
      <c r="O359" s="93" t="s">
        <v>18</v>
      </c>
      <c r="P359" s="95">
        <v>42227</v>
      </c>
      <c r="Q359" s="90" t="s">
        <v>23</v>
      </c>
    </row>
    <row r="360" spans="1:17" x14ac:dyDescent="0.25">
      <c r="A360" s="90" t="s">
        <v>300</v>
      </c>
      <c r="B360" s="91" t="s">
        <v>17</v>
      </c>
      <c r="C360" s="92" t="s">
        <v>41</v>
      </c>
      <c r="D360" s="92" t="s">
        <v>42</v>
      </c>
      <c r="E360" s="90" t="s">
        <v>18</v>
      </c>
      <c r="F360" s="92" t="s">
        <v>54</v>
      </c>
      <c r="G360" s="92" t="s">
        <v>28</v>
      </c>
      <c r="H360" s="90" t="s">
        <v>301</v>
      </c>
      <c r="I360" s="90" t="s">
        <v>18</v>
      </c>
      <c r="J360" s="93" t="s">
        <v>18</v>
      </c>
      <c r="K360" s="93" t="s">
        <v>29</v>
      </c>
      <c r="L360" s="94">
        <v>221.1</v>
      </c>
      <c r="M360" s="90" t="s">
        <v>21</v>
      </c>
      <c r="N360" s="93" t="s">
        <v>22</v>
      </c>
      <c r="O360" s="93" t="s">
        <v>312</v>
      </c>
      <c r="P360" s="95">
        <v>42227</v>
      </c>
      <c r="Q360" s="90" t="s">
        <v>23</v>
      </c>
    </row>
    <row r="361" spans="1:17" x14ac:dyDescent="0.25">
      <c r="A361" s="90" t="s">
        <v>300</v>
      </c>
      <c r="B361" s="91" t="s">
        <v>17</v>
      </c>
      <c r="C361" s="92" t="s">
        <v>41</v>
      </c>
      <c r="D361" s="92" t="s">
        <v>42</v>
      </c>
      <c r="E361" s="90" t="s">
        <v>18</v>
      </c>
      <c r="F361" s="92" t="s">
        <v>54</v>
      </c>
      <c r="G361" s="92" t="s">
        <v>28</v>
      </c>
      <c r="H361" s="90" t="s">
        <v>18</v>
      </c>
      <c r="I361" s="90" t="s">
        <v>301</v>
      </c>
      <c r="J361" s="93" t="s">
        <v>18</v>
      </c>
      <c r="K361" s="93" t="s">
        <v>29</v>
      </c>
      <c r="L361" s="94">
        <v>352.5</v>
      </c>
      <c r="M361" s="90" t="s">
        <v>21</v>
      </c>
      <c r="N361" s="93" t="s">
        <v>22</v>
      </c>
      <c r="O361" s="93" t="s">
        <v>322</v>
      </c>
      <c r="P361" s="95">
        <v>42227</v>
      </c>
      <c r="Q361" s="90" t="s">
        <v>23</v>
      </c>
    </row>
    <row r="362" spans="1:17" x14ac:dyDescent="0.25">
      <c r="A362" s="90" t="s">
        <v>300</v>
      </c>
      <c r="B362" s="91" t="s">
        <v>17</v>
      </c>
      <c r="C362" s="92" t="s">
        <v>41</v>
      </c>
      <c r="D362" s="92" t="s">
        <v>57</v>
      </c>
      <c r="E362" s="90" t="s">
        <v>18</v>
      </c>
      <c r="F362" s="92" t="s">
        <v>54</v>
      </c>
      <c r="G362" s="92" t="s">
        <v>28</v>
      </c>
      <c r="H362" s="90" t="s">
        <v>325</v>
      </c>
      <c r="I362" s="90" t="s">
        <v>18</v>
      </c>
      <c r="J362" s="93" t="s">
        <v>18</v>
      </c>
      <c r="K362" s="93" t="s">
        <v>29</v>
      </c>
      <c r="L362" s="94">
        <v>368.05</v>
      </c>
      <c r="M362" s="90" t="s">
        <v>21</v>
      </c>
      <c r="N362" s="93" t="s">
        <v>22</v>
      </c>
      <c r="O362" s="93" t="s">
        <v>326</v>
      </c>
      <c r="P362" s="95">
        <v>42227</v>
      </c>
      <c r="Q362" s="90" t="s">
        <v>23</v>
      </c>
    </row>
    <row r="363" spans="1:17" x14ac:dyDescent="0.25">
      <c r="A363" s="90" t="s">
        <v>300</v>
      </c>
      <c r="B363" s="91" t="s">
        <v>17</v>
      </c>
      <c r="C363" s="92" t="s">
        <v>41</v>
      </c>
      <c r="D363" s="92" t="s">
        <v>42</v>
      </c>
      <c r="E363" s="90" t="s">
        <v>18</v>
      </c>
      <c r="F363" s="92" t="s">
        <v>54</v>
      </c>
      <c r="G363" s="92" t="s">
        <v>28</v>
      </c>
      <c r="H363" s="90" t="s">
        <v>301</v>
      </c>
      <c r="I363" s="90" t="s">
        <v>18</v>
      </c>
      <c r="J363" s="93" t="s">
        <v>18</v>
      </c>
      <c r="K363" s="93" t="s">
        <v>29</v>
      </c>
      <c r="L363" s="94">
        <v>292.39</v>
      </c>
      <c r="M363" s="90" t="s">
        <v>21</v>
      </c>
      <c r="N363" s="93" t="s">
        <v>22</v>
      </c>
      <c r="O363" s="93" t="s">
        <v>329</v>
      </c>
      <c r="P363" s="95">
        <v>42227</v>
      </c>
      <c r="Q363" s="90" t="s">
        <v>23</v>
      </c>
    </row>
    <row r="364" spans="1:17" x14ac:dyDescent="0.25">
      <c r="A364" s="90" t="s">
        <v>300</v>
      </c>
      <c r="B364" s="91" t="s">
        <v>17</v>
      </c>
      <c r="C364" s="92" t="s">
        <v>41</v>
      </c>
      <c r="D364" s="92" t="s">
        <v>57</v>
      </c>
      <c r="E364" s="90" t="s">
        <v>18</v>
      </c>
      <c r="F364" s="92" t="s">
        <v>54</v>
      </c>
      <c r="G364" s="92" t="s">
        <v>34</v>
      </c>
      <c r="H364" s="90" t="s">
        <v>18</v>
      </c>
      <c r="I364" s="90" t="s">
        <v>100</v>
      </c>
      <c r="J364" s="93" t="s">
        <v>18</v>
      </c>
      <c r="K364" s="93" t="s">
        <v>29</v>
      </c>
      <c r="L364" s="94">
        <v>295.99</v>
      </c>
      <c r="M364" s="90" t="s">
        <v>21</v>
      </c>
      <c r="N364" s="93" t="s">
        <v>22</v>
      </c>
      <c r="O364" s="93" t="s">
        <v>315</v>
      </c>
      <c r="P364" s="95">
        <v>42227</v>
      </c>
      <c r="Q364" s="90" t="s">
        <v>23</v>
      </c>
    </row>
    <row r="365" spans="1:17" x14ac:dyDescent="0.25">
      <c r="A365" s="90" t="s">
        <v>300</v>
      </c>
      <c r="B365" s="91" t="s">
        <v>17</v>
      </c>
      <c r="C365" s="92" t="s">
        <v>41</v>
      </c>
      <c r="D365" s="92" t="s">
        <v>42</v>
      </c>
      <c r="E365" s="90" t="s">
        <v>18</v>
      </c>
      <c r="F365" s="92" t="s">
        <v>54</v>
      </c>
      <c r="G365" s="92" t="s">
        <v>34</v>
      </c>
      <c r="H365" s="90" t="s">
        <v>18</v>
      </c>
      <c r="I365" s="90" t="s">
        <v>343</v>
      </c>
      <c r="J365" s="93" t="s">
        <v>18</v>
      </c>
      <c r="K365" s="93" t="s">
        <v>29</v>
      </c>
      <c r="L365" s="94">
        <v>829.5</v>
      </c>
      <c r="M365" s="90" t="s">
        <v>21</v>
      </c>
      <c r="N365" s="93" t="s">
        <v>22</v>
      </c>
      <c r="O365" s="93" t="s">
        <v>344</v>
      </c>
      <c r="P365" s="95">
        <v>42227</v>
      </c>
      <c r="Q365" s="90" t="s">
        <v>23</v>
      </c>
    </row>
    <row r="366" spans="1:17" x14ac:dyDescent="0.25">
      <c r="A366" s="90" t="s">
        <v>300</v>
      </c>
      <c r="B366" s="91" t="s">
        <v>17</v>
      </c>
      <c r="C366" s="92" t="s">
        <v>41</v>
      </c>
      <c r="D366" s="92" t="s">
        <v>42</v>
      </c>
      <c r="E366" s="90" t="s">
        <v>18</v>
      </c>
      <c r="F366" s="92" t="s">
        <v>54</v>
      </c>
      <c r="G366" s="92" t="s">
        <v>34</v>
      </c>
      <c r="H366" s="90" t="s">
        <v>343</v>
      </c>
      <c r="I366" s="90" t="s">
        <v>18</v>
      </c>
      <c r="J366" s="93" t="s">
        <v>18</v>
      </c>
      <c r="K366" s="93" t="s">
        <v>29</v>
      </c>
      <c r="L366" s="94">
        <v>930.7</v>
      </c>
      <c r="M366" s="90" t="s">
        <v>21</v>
      </c>
      <c r="N366" s="93" t="s">
        <v>22</v>
      </c>
      <c r="O366" s="93" t="s">
        <v>345</v>
      </c>
      <c r="P366" s="95">
        <v>42227</v>
      </c>
      <c r="Q366" s="90" t="s">
        <v>23</v>
      </c>
    </row>
    <row r="367" spans="1:17" x14ac:dyDescent="0.25">
      <c r="A367" s="90" t="s">
        <v>300</v>
      </c>
      <c r="B367" s="91" t="s">
        <v>17</v>
      </c>
      <c r="C367" s="92" t="s">
        <v>41</v>
      </c>
      <c r="D367" s="92" t="s">
        <v>42</v>
      </c>
      <c r="E367" s="90" t="s">
        <v>18</v>
      </c>
      <c r="F367" s="92" t="s">
        <v>54</v>
      </c>
      <c r="G367" s="92" t="s">
        <v>24</v>
      </c>
      <c r="H367" s="90" t="s">
        <v>302</v>
      </c>
      <c r="I367" s="90" t="s">
        <v>18</v>
      </c>
      <c r="J367" s="93" t="s">
        <v>18</v>
      </c>
      <c r="K367" s="93" t="s">
        <v>25</v>
      </c>
      <c r="L367" s="94">
        <v>-438.42</v>
      </c>
      <c r="M367" s="90" t="s">
        <v>21</v>
      </c>
      <c r="N367" s="93" t="s">
        <v>22</v>
      </c>
      <c r="O367" s="93" t="s">
        <v>303</v>
      </c>
      <c r="P367" s="95">
        <v>42227</v>
      </c>
      <c r="Q367" s="90" t="s">
        <v>23</v>
      </c>
    </row>
    <row r="368" spans="1:17" x14ac:dyDescent="0.25">
      <c r="A368" s="90" t="s">
        <v>300</v>
      </c>
      <c r="B368" s="91" t="s">
        <v>17</v>
      </c>
      <c r="C368" s="92" t="s">
        <v>41</v>
      </c>
      <c r="D368" s="92" t="s">
        <v>42</v>
      </c>
      <c r="E368" s="90" t="s">
        <v>18</v>
      </c>
      <c r="F368" s="92" t="s">
        <v>54</v>
      </c>
      <c r="G368" s="92" t="s">
        <v>24</v>
      </c>
      <c r="H368" s="90" t="s">
        <v>304</v>
      </c>
      <c r="I368" s="90" t="s">
        <v>18</v>
      </c>
      <c r="J368" s="93" t="s">
        <v>18</v>
      </c>
      <c r="K368" s="93" t="s">
        <v>25</v>
      </c>
      <c r="L368" s="94">
        <v>9.51</v>
      </c>
      <c r="M368" s="90" t="s">
        <v>21</v>
      </c>
      <c r="N368" s="93" t="s">
        <v>22</v>
      </c>
      <c r="O368" s="93" t="s">
        <v>305</v>
      </c>
      <c r="P368" s="95">
        <v>42227</v>
      </c>
      <c r="Q368" s="90" t="s">
        <v>23</v>
      </c>
    </row>
    <row r="369" spans="1:17" x14ac:dyDescent="0.25">
      <c r="A369" s="90" t="s">
        <v>300</v>
      </c>
      <c r="B369" s="91" t="s">
        <v>17</v>
      </c>
      <c r="C369" s="92" t="s">
        <v>41</v>
      </c>
      <c r="D369" s="92" t="s">
        <v>57</v>
      </c>
      <c r="E369" s="90" t="s">
        <v>18</v>
      </c>
      <c r="F369" s="92" t="s">
        <v>54</v>
      </c>
      <c r="G369" s="92" t="s">
        <v>24</v>
      </c>
      <c r="H369" s="90" t="s">
        <v>308</v>
      </c>
      <c r="I369" s="90" t="s">
        <v>18</v>
      </c>
      <c r="J369" s="93" t="s">
        <v>18</v>
      </c>
      <c r="K369" s="93" t="s">
        <v>25</v>
      </c>
      <c r="L369" s="94">
        <v>210</v>
      </c>
      <c r="M369" s="90" t="s">
        <v>21</v>
      </c>
      <c r="N369" s="93" t="s">
        <v>22</v>
      </c>
      <c r="O369" s="93" t="s">
        <v>309</v>
      </c>
      <c r="P369" s="95">
        <v>42227</v>
      </c>
      <c r="Q369" s="90" t="s">
        <v>23</v>
      </c>
    </row>
    <row r="370" spans="1:17" x14ac:dyDescent="0.25">
      <c r="A370" s="90" t="s">
        <v>300</v>
      </c>
      <c r="B370" s="91" t="s">
        <v>17</v>
      </c>
      <c r="C370" s="92" t="s">
        <v>41</v>
      </c>
      <c r="D370" s="92" t="s">
        <v>42</v>
      </c>
      <c r="E370" s="90" t="s">
        <v>18</v>
      </c>
      <c r="F370" s="92" t="s">
        <v>54</v>
      </c>
      <c r="G370" s="92" t="s">
        <v>24</v>
      </c>
      <c r="H370" s="90" t="s">
        <v>310</v>
      </c>
      <c r="I370" s="90" t="s">
        <v>18</v>
      </c>
      <c r="J370" s="93" t="s">
        <v>18</v>
      </c>
      <c r="K370" s="93" t="s">
        <v>25</v>
      </c>
      <c r="L370" s="94">
        <v>219.21</v>
      </c>
      <c r="M370" s="90" t="s">
        <v>21</v>
      </c>
      <c r="N370" s="93" t="s">
        <v>22</v>
      </c>
      <c r="O370" s="93" t="s">
        <v>311</v>
      </c>
      <c r="P370" s="95">
        <v>42227</v>
      </c>
      <c r="Q370" s="90" t="s">
        <v>23</v>
      </c>
    </row>
    <row r="371" spans="1:17" x14ac:dyDescent="0.25">
      <c r="A371" s="90" t="s">
        <v>300</v>
      </c>
      <c r="B371" s="91" t="s">
        <v>17</v>
      </c>
      <c r="C371" s="92" t="s">
        <v>41</v>
      </c>
      <c r="D371" s="92" t="s">
        <v>42</v>
      </c>
      <c r="E371" s="90" t="s">
        <v>18</v>
      </c>
      <c r="F371" s="92" t="s">
        <v>54</v>
      </c>
      <c r="G371" s="92" t="s">
        <v>24</v>
      </c>
      <c r="H371" s="90" t="s">
        <v>316</v>
      </c>
      <c r="I371" s="90" t="s">
        <v>18</v>
      </c>
      <c r="J371" s="93" t="s">
        <v>18</v>
      </c>
      <c r="K371" s="93" t="s">
        <v>25</v>
      </c>
      <c r="L371" s="94">
        <v>296.67</v>
      </c>
      <c r="M371" s="90" t="s">
        <v>21</v>
      </c>
      <c r="N371" s="93" t="s">
        <v>22</v>
      </c>
      <c r="O371" s="93" t="s">
        <v>317</v>
      </c>
      <c r="P371" s="95">
        <v>42227</v>
      </c>
      <c r="Q371" s="90" t="s">
        <v>23</v>
      </c>
    </row>
    <row r="372" spans="1:17" x14ac:dyDescent="0.25">
      <c r="A372" s="90" t="s">
        <v>300</v>
      </c>
      <c r="B372" s="91" t="s">
        <v>17</v>
      </c>
      <c r="C372" s="92" t="s">
        <v>41</v>
      </c>
      <c r="D372" s="92" t="s">
        <v>95</v>
      </c>
      <c r="E372" s="90" t="s">
        <v>18</v>
      </c>
      <c r="F372" s="92" t="s">
        <v>54</v>
      </c>
      <c r="G372" s="92" t="s">
        <v>24</v>
      </c>
      <c r="H372" s="90" t="s">
        <v>318</v>
      </c>
      <c r="I372" s="90" t="s">
        <v>18</v>
      </c>
      <c r="J372" s="93" t="s">
        <v>18</v>
      </c>
      <c r="K372" s="93" t="s">
        <v>25</v>
      </c>
      <c r="L372" s="94">
        <v>314.97000000000003</v>
      </c>
      <c r="M372" s="90" t="s">
        <v>21</v>
      </c>
      <c r="N372" s="93" t="s">
        <v>22</v>
      </c>
      <c r="O372" s="93" t="s">
        <v>319</v>
      </c>
      <c r="P372" s="95">
        <v>42227</v>
      </c>
      <c r="Q372" s="90" t="s">
        <v>23</v>
      </c>
    </row>
    <row r="373" spans="1:17" x14ac:dyDescent="0.25">
      <c r="A373" s="90" t="s">
        <v>300</v>
      </c>
      <c r="B373" s="91" t="s">
        <v>17</v>
      </c>
      <c r="C373" s="92" t="s">
        <v>41</v>
      </c>
      <c r="D373" s="92" t="s">
        <v>57</v>
      </c>
      <c r="E373" s="90" t="s">
        <v>18</v>
      </c>
      <c r="F373" s="92" t="s">
        <v>54</v>
      </c>
      <c r="G373" s="92" t="s">
        <v>24</v>
      </c>
      <c r="H373" s="90" t="s">
        <v>320</v>
      </c>
      <c r="I373" s="90" t="s">
        <v>18</v>
      </c>
      <c r="J373" s="93" t="s">
        <v>18</v>
      </c>
      <c r="K373" s="93" t="s">
        <v>25</v>
      </c>
      <c r="L373" s="94">
        <v>338.99</v>
      </c>
      <c r="M373" s="90" t="s">
        <v>21</v>
      </c>
      <c r="N373" s="93" t="s">
        <v>22</v>
      </c>
      <c r="O373" s="93" t="s">
        <v>321</v>
      </c>
      <c r="P373" s="95">
        <v>42227</v>
      </c>
      <c r="Q373" s="90" t="s">
        <v>23</v>
      </c>
    </row>
    <row r="374" spans="1:17" x14ac:dyDescent="0.25">
      <c r="A374" s="90" t="s">
        <v>300</v>
      </c>
      <c r="B374" s="91" t="s">
        <v>17</v>
      </c>
      <c r="C374" s="92" t="s">
        <v>41</v>
      </c>
      <c r="D374" s="92" t="s">
        <v>95</v>
      </c>
      <c r="E374" s="90" t="s">
        <v>18</v>
      </c>
      <c r="F374" s="92" t="s">
        <v>54</v>
      </c>
      <c r="G374" s="92" t="s">
        <v>24</v>
      </c>
      <c r="H374" s="90" t="s">
        <v>323</v>
      </c>
      <c r="I374" s="90" t="s">
        <v>18</v>
      </c>
      <c r="J374" s="93" t="s">
        <v>18</v>
      </c>
      <c r="K374" s="93" t="s">
        <v>25</v>
      </c>
      <c r="L374" s="94">
        <v>363.7</v>
      </c>
      <c r="M374" s="90" t="s">
        <v>21</v>
      </c>
      <c r="N374" s="93" t="s">
        <v>22</v>
      </c>
      <c r="O374" s="93" t="s">
        <v>324</v>
      </c>
      <c r="P374" s="95">
        <v>42227</v>
      </c>
      <c r="Q374" s="90" t="s">
        <v>23</v>
      </c>
    </row>
    <row r="375" spans="1:17" x14ac:dyDescent="0.25">
      <c r="A375" s="90" t="s">
        <v>300</v>
      </c>
      <c r="B375" s="91" t="s">
        <v>17</v>
      </c>
      <c r="C375" s="92" t="s">
        <v>41</v>
      </c>
      <c r="D375" s="92" t="s">
        <v>42</v>
      </c>
      <c r="E375" s="90" t="s">
        <v>18</v>
      </c>
      <c r="F375" s="92" t="s">
        <v>54</v>
      </c>
      <c r="G375" s="92" t="s">
        <v>24</v>
      </c>
      <c r="H375" s="90" t="s">
        <v>327</v>
      </c>
      <c r="I375" s="90" t="s">
        <v>18</v>
      </c>
      <c r="J375" s="93" t="s">
        <v>18</v>
      </c>
      <c r="K375" s="93" t="s">
        <v>25</v>
      </c>
      <c r="L375" s="94">
        <v>373.2</v>
      </c>
      <c r="M375" s="90" t="s">
        <v>21</v>
      </c>
      <c r="N375" s="93" t="s">
        <v>22</v>
      </c>
      <c r="O375" s="93" t="s">
        <v>328</v>
      </c>
      <c r="P375" s="95">
        <v>42227</v>
      </c>
      <c r="Q375" s="90" t="s">
        <v>23</v>
      </c>
    </row>
    <row r="376" spans="1:17" x14ac:dyDescent="0.25">
      <c r="A376" s="90" t="s">
        <v>300</v>
      </c>
      <c r="B376" s="91" t="s">
        <v>17</v>
      </c>
      <c r="C376" s="92" t="s">
        <v>41</v>
      </c>
      <c r="D376" s="92" t="s">
        <v>42</v>
      </c>
      <c r="E376" s="90" t="s">
        <v>18</v>
      </c>
      <c r="F376" s="92" t="s">
        <v>54</v>
      </c>
      <c r="G376" s="92" t="s">
        <v>24</v>
      </c>
      <c r="H376" s="90" t="s">
        <v>330</v>
      </c>
      <c r="I376" s="90" t="s">
        <v>18</v>
      </c>
      <c r="J376" s="93" t="s">
        <v>18</v>
      </c>
      <c r="K376" s="93" t="s">
        <v>25</v>
      </c>
      <c r="L376" s="94">
        <v>419.40000000000003</v>
      </c>
      <c r="M376" s="90" t="s">
        <v>21</v>
      </c>
      <c r="N376" s="93" t="s">
        <v>22</v>
      </c>
      <c r="O376" s="93" t="s">
        <v>331</v>
      </c>
      <c r="P376" s="95">
        <v>42227</v>
      </c>
      <c r="Q376" s="90" t="s">
        <v>23</v>
      </c>
    </row>
    <row r="377" spans="1:17" x14ac:dyDescent="0.25">
      <c r="A377" s="90" t="s">
        <v>300</v>
      </c>
      <c r="B377" s="91" t="s">
        <v>17</v>
      </c>
      <c r="C377" s="92" t="s">
        <v>41</v>
      </c>
      <c r="D377" s="92" t="s">
        <v>42</v>
      </c>
      <c r="E377" s="90" t="s">
        <v>18</v>
      </c>
      <c r="F377" s="92" t="s">
        <v>54</v>
      </c>
      <c r="G377" s="92" t="s">
        <v>24</v>
      </c>
      <c r="H377" s="90" t="s">
        <v>304</v>
      </c>
      <c r="I377" s="90" t="s">
        <v>18</v>
      </c>
      <c r="J377" s="93" t="s">
        <v>18</v>
      </c>
      <c r="K377" s="93" t="s">
        <v>25</v>
      </c>
      <c r="L377" s="94">
        <v>428.91</v>
      </c>
      <c r="M377" s="90" t="s">
        <v>21</v>
      </c>
      <c r="N377" s="93" t="s">
        <v>22</v>
      </c>
      <c r="O377" s="93" t="s">
        <v>332</v>
      </c>
      <c r="P377" s="95">
        <v>42227</v>
      </c>
      <c r="Q377" s="90" t="s">
        <v>23</v>
      </c>
    </row>
    <row r="378" spans="1:17" x14ac:dyDescent="0.25">
      <c r="A378" s="90" t="s">
        <v>300</v>
      </c>
      <c r="B378" s="91" t="s">
        <v>17</v>
      </c>
      <c r="C378" s="92" t="s">
        <v>41</v>
      </c>
      <c r="D378" s="92" t="s">
        <v>42</v>
      </c>
      <c r="E378" s="90" t="s">
        <v>18</v>
      </c>
      <c r="F378" s="92" t="s">
        <v>54</v>
      </c>
      <c r="G378" s="92" t="s">
        <v>24</v>
      </c>
      <c r="H378" s="90" t="s">
        <v>333</v>
      </c>
      <c r="I378" s="90" t="s">
        <v>18</v>
      </c>
      <c r="J378" s="93" t="s">
        <v>18</v>
      </c>
      <c r="K378" s="93" t="s">
        <v>25</v>
      </c>
      <c r="L378" s="94">
        <v>438.42</v>
      </c>
      <c r="M378" s="90" t="s">
        <v>21</v>
      </c>
      <c r="N378" s="93" t="s">
        <v>22</v>
      </c>
      <c r="O378" s="93" t="s">
        <v>334</v>
      </c>
      <c r="P378" s="95">
        <v>42227</v>
      </c>
      <c r="Q378" s="90" t="s">
        <v>23</v>
      </c>
    </row>
    <row r="379" spans="1:17" x14ac:dyDescent="0.25">
      <c r="A379" s="90" t="s">
        <v>300</v>
      </c>
      <c r="B379" s="91" t="s">
        <v>17</v>
      </c>
      <c r="C379" s="92" t="s">
        <v>41</v>
      </c>
      <c r="D379" s="92" t="s">
        <v>95</v>
      </c>
      <c r="E379" s="90" t="s">
        <v>18</v>
      </c>
      <c r="F379" s="92" t="s">
        <v>54</v>
      </c>
      <c r="G379" s="92" t="s">
        <v>24</v>
      </c>
      <c r="H379" s="90" t="s">
        <v>335</v>
      </c>
      <c r="I379" s="90" t="s">
        <v>18</v>
      </c>
      <c r="J379" s="93" t="s">
        <v>18</v>
      </c>
      <c r="K379" s="93" t="s">
        <v>25</v>
      </c>
      <c r="L379" s="94">
        <v>438.42</v>
      </c>
      <c r="M379" s="90" t="s">
        <v>21</v>
      </c>
      <c r="N379" s="93" t="s">
        <v>22</v>
      </c>
      <c r="O379" s="93" t="s">
        <v>336</v>
      </c>
      <c r="P379" s="95">
        <v>42227</v>
      </c>
      <c r="Q379" s="90" t="s">
        <v>23</v>
      </c>
    </row>
    <row r="380" spans="1:17" x14ac:dyDescent="0.25">
      <c r="A380" s="90" t="s">
        <v>300</v>
      </c>
      <c r="B380" s="91" t="s">
        <v>17</v>
      </c>
      <c r="C380" s="92" t="s">
        <v>41</v>
      </c>
      <c r="D380" s="92" t="s">
        <v>42</v>
      </c>
      <c r="E380" s="90" t="s">
        <v>18</v>
      </c>
      <c r="F380" s="92" t="s">
        <v>54</v>
      </c>
      <c r="G380" s="92" t="s">
        <v>24</v>
      </c>
      <c r="H380" s="90" t="s">
        <v>337</v>
      </c>
      <c r="I380" s="90" t="s">
        <v>18</v>
      </c>
      <c r="J380" s="93" t="s">
        <v>18</v>
      </c>
      <c r="K380" s="93" t="s">
        <v>25</v>
      </c>
      <c r="L380" s="94">
        <v>438.42</v>
      </c>
      <c r="M380" s="90" t="s">
        <v>21</v>
      </c>
      <c r="N380" s="93" t="s">
        <v>22</v>
      </c>
      <c r="O380" s="93" t="s">
        <v>338</v>
      </c>
      <c r="P380" s="95">
        <v>42227</v>
      </c>
      <c r="Q380" s="90" t="s">
        <v>23</v>
      </c>
    </row>
    <row r="381" spans="1:17" x14ac:dyDescent="0.25">
      <c r="A381" s="90" t="s">
        <v>300</v>
      </c>
      <c r="B381" s="91" t="s">
        <v>17</v>
      </c>
      <c r="C381" s="92" t="s">
        <v>41</v>
      </c>
      <c r="D381" s="92" t="s">
        <v>57</v>
      </c>
      <c r="E381" s="90" t="s">
        <v>18</v>
      </c>
      <c r="F381" s="92" t="s">
        <v>54</v>
      </c>
      <c r="G381" s="92" t="s">
        <v>24</v>
      </c>
      <c r="H381" s="90" t="s">
        <v>339</v>
      </c>
      <c r="I381" s="90" t="s">
        <v>18</v>
      </c>
      <c r="J381" s="93" t="s">
        <v>18</v>
      </c>
      <c r="K381" s="93" t="s">
        <v>25</v>
      </c>
      <c r="L381" s="94">
        <v>438.42</v>
      </c>
      <c r="M381" s="90" t="s">
        <v>21</v>
      </c>
      <c r="N381" s="93" t="s">
        <v>22</v>
      </c>
      <c r="O381" s="93" t="s">
        <v>340</v>
      </c>
      <c r="P381" s="95">
        <v>42227</v>
      </c>
      <c r="Q381" s="90" t="s">
        <v>23</v>
      </c>
    </row>
    <row r="382" spans="1:17" x14ac:dyDescent="0.25">
      <c r="A382" s="90" t="s">
        <v>300</v>
      </c>
      <c r="B382" s="91" t="s">
        <v>17</v>
      </c>
      <c r="C382" s="92" t="s">
        <v>41</v>
      </c>
      <c r="D382" s="92" t="s">
        <v>42</v>
      </c>
      <c r="E382" s="90" t="s">
        <v>18</v>
      </c>
      <c r="F382" s="92" t="s">
        <v>54</v>
      </c>
      <c r="G382" s="92" t="s">
        <v>24</v>
      </c>
      <c r="H382" s="90" t="s">
        <v>302</v>
      </c>
      <c r="I382" s="90" t="s">
        <v>18</v>
      </c>
      <c r="J382" s="93" t="s">
        <v>18</v>
      </c>
      <c r="K382" s="93" t="s">
        <v>25</v>
      </c>
      <c r="L382" s="94">
        <v>438.42</v>
      </c>
      <c r="M382" s="90" t="s">
        <v>21</v>
      </c>
      <c r="N382" s="93" t="s">
        <v>22</v>
      </c>
      <c r="O382" s="93" t="s">
        <v>303</v>
      </c>
      <c r="P382" s="95">
        <v>42227</v>
      </c>
      <c r="Q382" s="90" t="s">
        <v>23</v>
      </c>
    </row>
    <row r="383" spans="1:17" x14ac:dyDescent="0.25">
      <c r="A383" s="90" t="s">
        <v>300</v>
      </c>
      <c r="B383" s="91" t="s">
        <v>17</v>
      </c>
      <c r="C383" s="92" t="s">
        <v>41</v>
      </c>
      <c r="D383" s="92" t="s">
        <v>57</v>
      </c>
      <c r="E383" s="90" t="s">
        <v>18</v>
      </c>
      <c r="F383" s="92" t="s">
        <v>54</v>
      </c>
      <c r="G383" s="92" t="s">
        <v>24</v>
      </c>
      <c r="H383" s="90" t="s">
        <v>341</v>
      </c>
      <c r="I383" s="90" t="s">
        <v>18</v>
      </c>
      <c r="J383" s="93" t="s">
        <v>18</v>
      </c>
      <c r="K383" s="93" t="s">
        <v>25</v>
      </c>
      <c r="L383" s="94">
        <v>447.91</v>
      </c>
      <c r="M383" s="90" t="s">
        <v>21</v>
      </c>
      <c r="N383" s="93" t="s">
        <v>22</v>
      </c>
      <c r="O383" s="93" t="s">
        <v>342</v>
      </c>
      <c r="P383" s="95">
        <v>42227</v>
      </c>
      <c r="Q383" s="90" t="s">
        <v>23</v>
      </c>
    </row>
    <row r="384" spans="1:17" x14ac:dyDescent="0.25">
      <c r="A384" s="90" t="s">
        <v>300</v>
      </c>
      <c r="B384" s="91" t="s">
        <v>17</v>
      </c>
      <c r="C384" s="92" t="s">
        <v>41</v>
      </c>
      <c r="D384" s="92" t="s">
        <v>95</v>
      </c>
      <c r="E384" s="90" t="s">
        <v>18</v>
      </c>
      <c r="F384" s="92" t="s">
        <v>54</v>
      </c>
      <c r="G384" s="92" t="s">
        <v>24</v>
      </c>
      <c r="H384" s="90" t="s">
        <v>318</v>
      </c>
      <c r="I384" s="90" t="s">
        <v>18</v>
      </c>
      <c r="J384" s="93" t="s">
        <v>18</v>
      </c>
      <c r="K384" s="93" t="s">
        <v>25</v>
      </c>
      <c r="L384" s="94">
        <v>71.69</v>
      </c>
      <c r="M384" s="90" t="s">
        <v>21</v>
      </c>
      <c r="N384" s="93" t="s">
        <v>22</v>
      </c>
      <c r="O384" s="93" t="s">
        <v>346</v>
      </c>
      <c r="P384" s="95">
        <v>42227</v>
      </c>
      <c r="Q384" s="90" t="s">
        <v>23</v>
      </c>
    </row>
    <row r="385" spans="1:17" x14ac:dyDescent="0.25">
      <c r="A385" s="90" t="s">
        <v>300</v>
      </c>
      <c r="B385" s="91" t="s">
        <v>17</v>
      </c>
      <c r="C385" s="92" t="s">
        <v>41</v>
      </c>
      <c r="D385" s="92" t="s">
        <v>42</v>
      </c>
      <c r="E385" s="90" t="s">
        <v>18</v>
      </c>
      <c r="F385" s="92" t="s">
        <v>54</v>
      </c>
      <c r="G385" s="92" t="s">
        <v>34</v>
      </c>
      <c r="H385" s="90" t="s">
        <v>313</v>
      </c>
      <c r="I385" s="90" t="s">
        <v>18</v>
      </c>
      <c r="J385" s="93" t="s">
        <v>18</v>
      </c>
      <c r="K385" s="93" t="s">
        <v>25</v>
      </c>
      <c r="L385" s="94">
        <v>285</v>
      </c>
      <c r="M385" s="90" t="s">
        <v>21</v>
      </c>
      <c r="N385" s="93" t="s">
        <v>22</v>
      </c>
      <c r="O385" s="93" t="s">
        <v>314</v>
      </c>
      <c r="P385" s="95">
        <v>42227</v>
      </c>
      <c r="Q385" s="90" t="s">
        <v>23</v>
      </c>
    </row>
    <row r="386" spans="1:17" x14ac:dyDescent="0.25">
      <c r="A386" s="90" t="s">
        <v>300</v>
      </c>
      <c r="B386" s="91" t="s">
        <v>17</v>
      </c>
      <c r="C386" s="92" t="s">
        <v>41</v>
      </c>
      <c r="D386" s="92" t="s">
        <v>57</v>
      </c>
      <c r="E386" s="90" t="s">
        <v>18</v>
      </c>
      <c r="F386" s="92" t="s">
        <v>54</v>
      </c>
      <c r="G386" s="92" t="s">
        <v>19</v>
      </c>
      <c r="H386" s="90" t="s">
        <v>306</v>
      </c>
      <c r="I386" s="90" t="s">
        <v>18</v>
      </c>
      <c r="J386" s="93" t="s">
        <v>18</v>
      </c>
      <c r="K386" s="93" t="s">
        <v>251</v>
      </c>
      <c r="L386" s="94">
        <v>-219.21</v>
      </c>
      <c r="M386" s="90" t="s">
        <v>21</v>
      </c>
      <c r="N386" s="93" t="s">
        <v>22</v>
      </c>
      <c r="O386" s="93" t="s">
        <v>307</v>
      </c>
      <c r="P386" s="95">
        <v>42227</v>
      </c>
      <c r="Q386" s="90" t="s">
        <v>23</v>
      </c>
    </row>
    <row r="387" spans="1:17" x14ac:dyDescent="0.25">
      <c r="A387" s="90" t="s">
        <v>300</v>
      </c>
      <c r="B387" s="91" t="s">
        <v>17</v>
      </c>
      <c r="C387" s="92" t="s">
        <v>41</v>
      </c>
      <c r="D387" s="92" t="s">
        <v>57</v>
      </c>
      <c r="E387" s="90" t="s">
        <v>18</v>
      </c>
      <c r="F387" s="92" t="s">
        <v>54</v>
      </c>
      <c r="G387" s="92" t="s">
        <v>19</v>
      </c>
      <c r="H387" s="90" t="s">
        <v>306</v>
      </c>
      <c r="I387" s="90" t="s">
        <v>18</v>
      </c>
      <c r="J387" s="93" t="s">
        <v>18</v>
      </c>
      <c r="K387" s="93" t="s">
        <v>251</v>
      </c>
      <c r="L387" s="94">
        <v>405.88</v>
      </c>
      <c r="M387" s="90" t="s">
        <v>21</v>
      </c>
      <c r="N387" s="93" t="s">
        <v>22</v>
      </c>
      <c r="O387" s="93" t="s">
        <v>307</v>
      </c>
      <c r="P387" s="95">
        <v>42227</v>
      </c>
      <c r="Q387" s="90" t="s">
        <v>23</v>
      </c>
    </row>
    <row r="388" spans="1:17" x14ac:dyDescent="0.25">
      <c r="A388" s="90" t="s">
        <v>49</v>
      </c>
      <c r="B388" s="91" t="s">
        <v>17</v>
      </c>
      <c r="C388" s="92" t="s">
        <v>41</v>
      </c>
      <c r="D388" s="92" t="s">
        <v>42</v>
      </c>
      <c r="E388" s="90" t="s">
        <v>18</v>
      </c>
      <c r="F388" s="92" t="s">
        <v>54</v>
      </c>
      <c r="G388" s="92" t="s">
        <v>69</v>
      </c>
      <c r="H388" s="90" t="s">
        <v>412</v>
      </c>
      <c r="I388" s="90" t="s">
        <v>18</v>
      </c>
      <c r="J388" s="93" t="s">
        <v>18</v>
      </c>
      <c r="K388" s="93" t="s">
        <v>29</v>
      </c>
      <c r="L388" s="94">
        <v>454.5</v>
      </c>
      <c r="M388" s="90" t="s">
        <v>21</v>
      </c>
      <c r="N388" s="93" t="s">
        <v>22</v>
      </c>
      <c r="O388" s="93" t="s">
        <v>413</v>
      </c>
      <c r="P388" s="95">
        <v>42258</v>
      </c>
      <c r="Q388" s="90" t="s">
        <v>23</v>
      </c>
    </row>
    <row r="389" spans="1:17" x14ac:dyDescent="0.25">
      <c r="A389" s="90" t="s">
        <v>49</v>
      </c>
      <c r="B389" s="91" t="s">
        <v>17</v>
      </c>
      <c r="C389" s="92" t="s">
        <v>41</v>
      </c>
      <c r="D389" s="92" t="s">
        <v>42</v>
      </c>
      <c r="E389" s="90" t="s">
        <v>18</v>
      </c>
      <c r="F389" s="92" t="s">
        <v>54</v>
      </c>
      <c r="G389" s="92" t="s">
        <v>69</v>
      </c>
      <c r="H389" s="90" t="s">
        <v>428</v>
      </c>
      <c r="I389" s="90" t="s">
        <v>18</v>
      </c>
      <c r="J389" s="93" t="s">
        <v>18</v>
      </c>
      <c r="K389" s="93" t="s">
        <v>29</v>
      </c>
      <c r="L389" s="94">
        <v>202.49</v>
      </c>
      <c r="M389" s="90" t="s">
        <v>21</v>
      </c>
      <c r="N389" s="93" t="s">
        <v>22</v>
      </c>
      <c r="O389" s="93" t="s">
        <v>429</v>
      </c>
      <c r="P389" s="95">
        <v>42258</v>
      </c>
      <c r="Q389" s="90" t="s">
        <v>23</v>
      </c>
    </row>
    <row r="390" spans="1:17" x14ac:dyDescent="0.25">
      <c r="A390" s="90" t="s">
        <v>49</v>
      </c>
      <c r="B390" s="91" t="s">
        <v>17</v>
      </c>
      <c r="C390" s="92" t="s">
        <v>41</v>
      </c>
      <c r="D390" s="92" t="s">
        <v>42</v>
      </c>
      <c r="E390" s="90" t="s">
        <v>18</v>
      </c>
      <c r="F390" s="92" t="s">
        <v>54</v>
      </c>
      <c r="G390" s="92" t="s">
        <v>69</v>
      </c>
      <c r="H390" s="90" t="s">
        <v>428</v>
      </c>
      <c r="I390" s="90" t="s">
        <v>18</v>
      </c>
      <c r="J390" s="93" t="s">
        <v>18</v>
      </c>
      <c r="K390" s="93" t="s">
        <v>29</v>
      </c>
      <c r="L390" s="94">
        <v>303</v>
      </c>
      <c r="M390" s="90" t="s">
        <v>21</v>
      </c>
      <c r="N390" s="93" t="s">
        <v>22</v>
      </c>
      <c r="O390" s="93" t="s">
        <v>436</v>
      </c>
      <c r="P390" s="95">
        <v>42258</v>
      </c>
      <c r="Q390" s="90" t="s">
        <v>23</v>
      </c>
    </row>
    <row r="391" spans="1:17" x14ac:dyDescent="0.25">
      <c r="A391" s="90" t="s">
        <v>49</v>
      </c>
      <c r="B391" s="91" t="s">
        <v>17</v>
      </c>
      <c r="C391" s="92" t="s">
        <v>41</v>
      </c>
      <c r="D391" s="92" t="s">
        <v>42</v>
      </c>
      <c r="E391" s="90" t="s">
        <v>18</v>
      </c>
      <c r="F391" s="92" t="s">
        <v>54</v>
      </c>
      <c r="G391" s="92" t="s">
        <v>34</v>
      </c>
      <c r="H391" s="90" t="s">
        <v>414</v>
      </c>
      <c r="I391" s="90" t="s">
        <v>18</v>
      </c>
      <c r="J391" s="93" t="s">
        <v>18</v>
      </c>
      <c r="K391" s="93" t="s">
        <v>29</v>
      </c>
      <c r="L391" s="94">
        <v>713.30000000000007</v>
      </c>
      <c r="M391" s="90" t="s">
        <v>21</v>
      </c>
      <c r="N391" s="93" t="s">
        <v>22</v>
      </c>
      <c r="O391" s="93" t="s">
        <v>415</v>
      </c>
      <c r="P391" s="95">
        <v>42258</v>
      </c>
      <c r="Q391" s="90" t="s">
        <v>23</v>
      </c>
    </row>
    <row r="392" spans="1:17" x14ac:dyDescent="0.25">
      <c r="A392" s="90" t="s">
        <v>49</v>
      </c>
      <c r="B392" s="91" t="s">
        <v>17</v>
      </c>
      <c r="C392" s="92" t="s">
        <v>41</v>
      </c>
      <c r="D392" s="92" t="s">
        <v>57</v>
      </c>
      <c r="E392" s="90" t="s">
        <v>18</v>
      </c>
      <c r="F392" s="92" t="s">
        <v>54</v>
      </c>
      <c r="G392" s="92" t="s">
        <v>24</v>
      </c>
      <c r="H392" s="90" t="s">
        <v>286</v>
      </c>
      <c r="I392" s="90" t="s">
        <v>18</v>
      </c>
      <c r="J392" s="93" t="s">
        <v>18</v>
      </c>
      <c r="K392" s="93" t="s">
        <v>25</v>
      </c>
      <c r="L392" s="94">
        <v>419.40000000000003</v>
      </c>
      <c r="M392" s="90" t="s">
        <v>21</v>
      </c>
      <c r="N392" s="93" t="s">
        <v>22</v>
      </c>
      <c r="O392" s="93" t="s">
        <v>287</v>
      </c>
      <c r="P392" s="95">
        <v>42258</v>
      </c>
      <c r="Q392" s="90" t="s">
        <v>23</v>
      </c>
    </row>
    <row r="393" spans="1:17" x14ac:dyDescent="0.25">
      <c r="A393" s="90" t="s">
        <v>49</v>
      </c>
      <c r="B393" s="91" t="s">
        <v>17</v>
      </c>
      <c r="C393" s="92" t="s">
        <v>41</v>
      </c>
      <c r="D393" s="92" t="s">
        <v>57</v>
      </c>
      <c r="E393" s="90" t="s">
        <v>18</v>
      </c>
      <c r="F393" s="92" t="s">
        <v>54</v>
      </c>
      <c r="G393" s="92" t="s">
        <v>24</v>
      </c>
      <c r="H393" s="90" t="s">
        <v>288</v>
      </c>
      <c r="I393" s="90" t="s">
        <v>18</v>
      </c>
      <c r="J393" s="93" t="s">
        <v>18</v>
      </c>
      <c r="K393" s="93" t="s">
        <v>25</v>
      </c>
      <c r="L393" s="94">
        <v>-419.40000000000003</v>
      </c>
      <c r="M393" s="90" t="s">
        <v>21</v>
      </c>
      <c r="N393" s="93" t="s">
        <v>22</v>
      </c>
      <c r="O393" s="93" t="s">
        <v>289</v>
      </c>
      <c r="P393" s="95">
        <v>42258</v>
      </c>
      <c r="Q393" s="90" t="s">
        <v>23</v>
      </c>
    </row>
    <row r="394" spans="1:17" x14ac:dyDescent="0.25">
      <c r="A394" s="90" t="s">
        <v>49</v>
      </c>
      <c r="B394" s="91" t="s">
        <v>17</v>
      </c>
      <c r="C394" s="92" t="s">
        <v>41</v>
      </c>
      <c r="D394" s="92" t="s">
        <v>42</v>
      </c>
      <c r="E394" s="90" t="s">
        <v>18</v>
      </c>
      <c r="F394" s="92" t="s">
        <v>54</v>
      </c>
      <c r="G394" s="92" t="s">
        <v>24</v>
      </c>
      <c r="H394" s="90" t="s">
        <v>290</v>
      </c>
      <c r="I394" s="90" t="s">
        <v>18</v>
      </c>
      <c r="J394" s="93" t="s">
        <v>18</v>
      </c>
      <c r="K394" s="93" t="s">
        <v>25</v>
      </c>
      <c r="L394" s="94">
        <v>438.42</v>
      </c>
      <c r="M394" s="90" t="s">
        <v>21</v>
      </c>
      <c r="N394" s="93" t="s">
        <v>22</v>
      </c>
      <c r="O394" s="93" t="s">
        <v>291</v>
      </c>
      <c r="P394" s="95">
        <v>42258</v>
      </c>
      <c r="Q394" s="90" t="s">
        <v>23</v>
      </c>
    </row>
    <row r="395" spans="1:17" x14ac:dyDescent="0.25">
      <c r="A395" s="90" t="s">
        <v>49</v>
      </c>
      <c r="B395" s="91" t="s">
        <v>17</v>
      </c>
      <c r="C395" s="92" t="s">
        <v>41</v>
      </c>
      <c r="D395" s="92" t="s">
        <v>95</v>
      </c>
      <c r="E395" s="90" t="s">
        <v>18</v>
      </c>
      <c r="F395" s="92" t="s">
        <v>54</v>
      </c>
      <c r="G395" s="92" t="s">
        <v>24</v>
      </c>
      <c r="H395" s="90" t="s">
        <v>294</v>
      </c>
      <c r="I395" s="90" t="s">
        <v>18</v>
      </c>
      <c r="J395" s="93" t="s">
        <v>18</v>
      </c>
      <c r="K395" s="93" t="s">
        <v>25</v>
      </c>
      <c r="L395" s="94">
        <v>438.42</v>
      </c>
      <c r="M395" s="90" t="s">
        <v>21</v>
      </c>
      <c r="N395" s="93" t="s">
        <v>22</v>
      </c>
      <c r="O395" s="93" t="s">
        <v>295</v>
      </c>
      <c r="P395" s="95">
        <v>42258</v>
      </c>
      <c r="Q395" s="90" t="s">
        <v>23</v>
      </c>
    </row>
    <row r="396" spans="1:17" x14ac:dyDescent="0.25">
      <c r="A396" s="90" t="s">
        <v>49</v>
      </c>
      <c r="B396" s="91" t="s">
        <v>17</v>
      </c>
      <c r="C396" s="92" t="s">
        <v>41</v>
      </c>
      <c r="D396" s="92" t="s">
        <v>57</v>
      </c>
      <c r="E396" s="90" t="s">
        <v>18</v>
      </c>
      <c r="F396" s="92" t="s">
        <v>54</v>
      </c>
      <c r="G396" s="92" t="s">
        <v>24</v>
      </c>
      <c r="H396" s="90" t="s">
        <v>296</v>
      </c>
      <c r="I396" s="90" t="s">
        <v>18</v>
      </c>
      <c r="J396" s="93" t="s">
        <v>18</v>
      </c>
      <c r="K396" s="93" t="s">
        <v>25</v>
      </c>
      <c r="L396" s="94">
        <v>438.42</v>
      </c>
      <c r="M396" s="90" t="s">
        <v>21</v>
      </c>
      <c r="N396" s="93" t="s">
        <v>22</v>
      </c>
      <c r="O396" s="93" t="s">
        <v>297</v>
      </c>
      <c r="P396" s="95">
        <v>42258</v>
      </c>
      <c r="Q396" s="90" t="s">
        <v>23</v>
      </c>
    </row>
    <row r="397" spans="1:17" x14ac:dyDescent="0.25">
      <c r="A397" s="90" t="s">
        <v>49</v>
      </c>
      <c r="B397" s="91" t="s">
        <v>17</v>
      </c>
      <c r="C397" s="92" t="s">
        <v>41</v>
      </c>
      <c r="D397" s="92" t="s">
        <v>57</v>
      </c>
      <c r="E397" s="90" t="s">
        <v>18</v>
      </c>
      <c r="F397" s="92" t="s">
        <v>54</v>
      </c>
      <c r="G397" s="92" t="s">
        <v>24</v>
      </c>
      <c r="H397" s="90" t="s">
        <v>298</v>
      </c>
      <c r="I397" s="90" t="s">
        <v>18</v>
      </c>
      <c r="J397" s="93" t="s">
        <v>18</v>
      </c>
      <c r="K397" s="93" t="s">
        <v>25</v>
      </c>
      <c r="L397" s="94">
        <v>438.42</v>
      </c>
      <c r="M397" s="90" t="s">
        <v>21</v>
      </c>
      <c r="N397" s="93" t="s">
        <v>22</v>
      </c>
      <c r="O397" s="93" t="s">
        <v>299</v>
      </c>
      <c r="P397" s="95">
        <v>42258</v>
      </c>
      <c r="Q397" s="90" t="s">
        <v>23</v>
      </c>
    </row>
    <row r="398" spans="1:17" x14ac:dyDescent="0.25">
      <c r="A398" s="90" t="s">
        <v>49</v>
      </c>
      <c r="B398" s="91" t="s">
        <v>17</v>
      </c>
      <c r="C398" s="92" t="s">
        <v>41</v>
      </c>
      <c r="D398" s="92" t="s">
        <v>95</v>
      </c>
      <c r="E398" s="90" t="s">
        <v>18</v>
      </c>
      <c r="F398" s="92" t="s">
        <v>54</v>
      </c>
      <c r="G398" s="92" t="s">
        <v>24</v>
      </c>
      <c r="H398" s="90" t="s">
        <v>419</v>
      </c>
      <c r="I398" s="90" t="s">
        <v>18</v>
      </c>
      <c r="J398" s="93" t="s">
        <v>18</v>
      </c>
      <c r="K398" s="93" t="s">
        <v>25</v>
      </c>
      <c r="L398" s="94">
        <v>23.03</v>
      </c>
      <c r="M398" s="90" t="s">
        <v>21</v>
      </c>
      <c r="N398" s="93" t="s">
        <v>22</v>
      </c>
      <c r="O398" s="93" t="s">
        <v>420</v>
      </c>
      <c r="P398" s="95">
        <v>42258</v>
      </c>
      <c r="Q398" s="90" t="s">
        <v>23</v>
      </c>
    </row>
    <row r="399" spans="1:17" x14ac:dyDescent="0.25">
      <c r="A399" s="90" t="s">
        <v>49</v>
      </c>
      <c r="B399" s="91" t="s">
        <v>17</v>
      </c>
      <c r="C399" s="92" t="s">
        <v>41</v>
      </c>
      <c r="D399" s="92" t="s">
        <v>95</v>
      </c>
      <c r="E399" s="90" t="s">
        <v>18</v>
      </c>
      <c r="F399" s="92" t="s">
        <v>54</v>
      </c>
      <c r="G399" s="92" t="s">
        <v>24</v>
      </c>
      <c r="H399" s="90" t="s">
        <v>419</v>
      </c>
      <c r="I399" s="90" t="s">
        <v>18</v>
      </c>
      <c r="J399" s="93" t="s">
        <v>18</v>
      </c>
      <c r="K399" s="93" t="s">
        <v>25</v>
      </c>
      <c r="L399" s="94">
        <v>-4.46</v>
      </c>
      <c r="M399" s="90" t="s">
        <v>21</v>
      </c>
      <c r="N399" s="93" t="s">
        <v>22</v>
      </c>
      <c r="O399" s="93" t="s">
        <v>421</v>
      </c>
      <c r="P399" s="95">
        <v>42258</v>
      </c>
      <c r="Q399" s="90" t="s">
        <v>23</v>
      </c>
    </row>
    <row r="400" spans="1:17" x14ac:dyDescent="0.25">
      <c r="A400" s="90" t="s">
        <v>49</v>
      </c>
      <c r="B400" s="91" t="s">
        <v>17</v>
      </c>
      <c r="C400" s="92" t="s">
        <v>41</v>
      </c>
      <c r="D400" s="92" t="s">
        <v>95</v>
      </c>
      <c r="E400" s="90" t="s">
        <v>18</v>
      </c>
      <c r="F400" s="92" t="s">
        <v>54</v>
      </c>
      <c r="G400" s="92" t="s">
        <v>24</v>
      </c>
      <c r="H400" s="90" t="s">
        <v>424</v>
      </c>
      <c r="I400" s="90" t="s">
        <v>18</v>
      </c>
      <c r="J400" s="93" t="s">
        <v>18</v>
      </c>
      <c r="K400" s="93" t="s">
        <v>25</v>
      </c>
      <c r="L400" s="94">
        <v>32.730000000000004</v>
      </c>
      <c r="M400" s="90" t="s">
        <v>21</v>
      </c>
      <c r="N400" s="93" t="s">
        <v>22</v>
      </c>
      <c r="O400" s="93" t="s">
        <v>425</v>
      </c>
      <c r="P400" s="95">
        <v>42258</v>
      </c>
      <c r="Q400" s="90" t="s">
        <v>23</v>
      </c>
    </row>
    <row r="401" spans="1:17" x14ac:dyDescent="0.25">
      <c r="A401" s="90" t="s">
        <v>49</v>
      </c>
      <c r="B401" s="91" t="s">
        <v>17</v>
      </c>
      <c r="C401" s="92" t="s">
        <v>41</v>
      </c>
      <c r="D401" s="92" t="s">
        <v>57</v>
      </c>
      <c r="E401" s="90" t="s">
        <v>18</v>
      </c>
      <c r="F401" s="92" t="s">
        <v>54</v>
      </c>
      <c r="G401" s="92" t="s">
        <v>24</v>
      </c>
      <c r="H401" s="90" t="s">
        <v>426</v>
      </c>
      <c r="I401" s="90" t="s">
        <v>18</v>
      </c>
      <c r="J401" s="93" t="s">
        <v>18</v>
      </c>
      <c r="K401" s="93" t="s">
        <v>25</v>
      </c>
      <c r="L401" s="94">
        <v>32.74</v>
      </c>
      <c r="M401" s="90" t="s">
        <v>21</v>
      </c>
      <c r="N401" s="93" t="s">
        <v>22</v>
      </c>
      <c r="O401" s="93" t="s">
        <v>427</v>
      </c>
      <c r="P401" s="95">
        <v>42258</v>
      </c>
      <c r="Q401" s="90" t="s">
        <v>23</v>
      </c>
    </row>
    <row r="402" spans="1:17" x14ac:dyDescent="0.25">
      <c r="A402" s="90" t="s">
        <v>49</v>
      </c>
      <c r="B402" s="91" t="s">
        <v>17</v>
      </c>
      <c r="C402" s="92" t="s">
        <v>41</v>
      </c>
      <c r="D402" s="92" t="s">
        <v>42</v>
      </c>
      <c r="E402" s="90" t="s">
        <v>18</v>
      </c>
      <c r="F402" s="92" t="s">
        <v>54</v>
      </c>
      <c r="G402" s="92" t="s">
        <v>24</v>
      </c>
      <c r="H402" s="90" t="s">
        <v>430</v>
      </c>
      <c r="I402" s="90" t="s">
        <v>18</v>
      </c>
      <c r="J402" s="93" t="s">
        <v>18</v>
      </c>
      <c r="K402" s="93" t="s">
        <v>25</v>
      </c>
      <c r="L402" s="94">
        <v>219.21</v>
      </c>
      <c r="M402" s="90" t="s">
        <v>21</v>
      </c>
      <c r="N402" s="93" t="s">
        <v>22</v>
      </c>
      <c r="O402" s="93" t="s">
        <v>431</v>
      </c>
      <c r="P402" s="95">
        <v>42258</v>
      </c>
      <c r="Q402" s="90" t="s">
        <v>23</v>
      </c>
    </row>
    <row r="403" spans="1:17" x14ac:dyDescent="0.25">
      <c r="A403" s="90" t="s">
        <v>49</v>
      </c>
      <c r="B403" s="91" t="s">
        <v>17</v>
      </c>
      <c r="C403" s="92" t="s">
        <v>41</v>
      </c>
      <c r="D403" s="92" t="s">
        <v>95</v>
      </c>
      <c r="E403" s="90" t="s">
        <v>18</v>
      </c>
      <c r="F403" s="92" t="s">
        <v>54</v>
      </c>
      <c r="G403" s="92" t="s">
        <v>24</v>
      </c>
      <c r="H403" s="90" t="s">
        <v>424</v>
      </c>
      <c r="I403" s="90" t="s">
        <v>18</v>
      </c>
      <c r="J403" s="93" t="s">
        <v>18</v>
      </c>
      <c r="K403" s="93" t="s">
        <v>25</v>
      </c>
      <c r="L403" s="94">
        <v>276.97000000000003</v>
      </c>
      <c r="M403" s="90" t="s">
        <v>21</v>
      </c>
      <c r="N403" s="93" t="s">
        <v>22</v>
      </c>
      <c r="O403" s="93" t="s">
        <v>435</v>
      </c>
      <c r="P403" s="95">
        <v>42258</v>
      </c>
      <c r="Q403" s="90" t="s">
        <v>23</v>
      </c>
    </row>
    <row r="404" spans="1:17" x14ac:dyDescent="0.25">
      <c r="A404" s="90" t="s">
        <v>49</v>
      </c>
      <c r="B404" s="91" t="s">
        <v>17</v>
      </c>
      <c r="C404" s="92" t="s">
        <v>41</v>
      </c>
      <c r="D404" s="92" t="s">
        <v>42</v>
      </c>
      <c r="E404" s="90" t="s">
        <v>18</v>
      </c>
      <c r="F404" s="92" t="s">
        <v>54</v>
      </c>
      <c r="G404" s="92" t="s">
        <v>24</v>
      </c>
      <c r="H404" s="90" t="s">
        <v>437</v>
      </c>
      <c r="I404" s="90" t="s">
        <v>18</v>
      </c>
      <c r="J404" s="93" t="s">
        <v>18</v>
      </c>
      <c r="K404" s="93" t="s">
        <v>25</v>
      </c>
      <c r="L404" s="94">
        <v>330.96</v>
      </c>
      <c r="M404" s="90" t="s">
        <v>21</v>
      </c>
      <c r="N404" s="93" t="s">
        <v>22</v>
      </c>
      <c r="O404" s="93" t="s">
        <v>438</v>
      </c>
      <c r="P404" s="95">
        <v>42258</v>
      </c>
      <c r="Q404" s="90" t="s">
        <v>23</v>
      </c>
    </row>
    <row r="405" spans="1:17" x14ac:dyDescent="0.25">
      <c r="A405" s="90" t="s">
        <v>49</v>
      </c>
      <c r="B405" s="91" t="s">
        <v>17</v>
      </c>
      <c r="C405" s="92" t="s">
        <v>41</v>
      </c>
      <c r="D405" s="92" t="s">
        <v>57</v>
      </c>
      <c r="E405" s="90" t="s">
        <v>18</v>
      </c>
      <c r="F405" s="92" t="s">
        <v>54</v>
      </c>
      <c r="G405" s="92" t="s">
        <v>24</v>
      </c>
      <c r="H405" s="90" t="s">
        <v>426</v>
      </c>
      <c r="I405" s="90" t="s">
        <v>18</v>
      </c>
      <c r="J405" s="93" t="s">
        <v>18</v>
      </c>
      <c r="K405" s="93" t="s">
        <v>25</v>
      </c>
      <c r="L405" s="94">
        <v>363.63</v>
      </c>
      <c r="M405" s="90" t="s">
        <v>21</v>
      </c>
      <c r="N405" s="93" t="s">
        <v>22</v>
      </c>
      <c r="O405" s="93" t="s">
        <v>439</v>
      </c>
      <c r="P405" s="95">
        <v>42258</v>
      </c>
      <c r="Q405" s="90" t="s">
        <v>23</v>
      </c>
    </row>
    <row r="406" spans="1:17" x14ac:dyDescent="0.25">
      <c r="A406" s="90" t="s">
        <v>49</v>
      </c>
      <c r="B406" s="91" t="s">
        <v>17</v>
      </c>
      <c r="C406" s="92" t="s">
        <v>41</v>
      </c>
      <c r="D406" s="92" t="s">
        <v>95</v>
      </c>
      <c r="E406" s="90" t="s">
        <v>18</v>
      </c>
      <c r="F406" s="92" t="s">
        <v>54</v>
      </c>
      <c r="G406" s="92" t="s">
        <v>24</v>
      </c>
      <c r="H406" s="90" t="s">
        <v>440</v>
      </c>
      <c r="I406" s="90" t="s">
        <v>18</v>
      </c>
      <c r="J406" s="93" t="s">
        <v>18</v>
      </c>
      <c r="K406" s="93" t="s">
        <v>25</v>
      </c>
      <c r="L406" s="94">
        <v>363.63</v>
      </c>
      <c r="M406" s="90" t="s">
        <v>21</v>
      </c>
      <c r="N406" s="93" t="s">
        <v>22</v>
      </c>
      <c r="O406" s="93" t="s">
        <v>441</v>
      </c>
      <c r="P406" s="95">
        <v>42258</v>
      </c>
      <c r="Q406" s="90" t="s">
        <v>23</v>
      </c>
    </row>
    <row r="407" spans="1:17" x14ac:dyDescent="0.25">
      <c r="A407" s="90" t="s">
        <v>49</v>
      </c>
      <c r="B407" s="91" t="s">
        <v>17</v>
      </c>
      <c r="C407" s="92" t="s">
        <v>41</v>
      </c>
      <c r="D407" s="92" t="s">
        <v>95</v>
      </c>
      <c r="E407" s="90" t="s">
        <v>18</v>
      </c>
      <c r="F407" s="92" t="s">
        <v>54</v>
      </c>
      <c r="G407" s="92" t="s">
        <v>24</v>
      </c>
      <c r="H407" s="90" t="s">
        <v>442</v>
      </c>
      <c r="I407" s="90" t="s">
        <v>18</v>
      </c>
      <c r="J407" s="93" t="s">
        <v>18</v>
      </c>
      <c r="K407" s="93" t="s">
        <v>25</v>
      </c>
      <c r="L407" s="94">
        <v>384.2</v>
      </c>
      <c r="M407" s="90" t="s">
        <v>21</v>
      </c>
      <c r="N407" s="93" t="s">
        <v>22</v>
      </c>
      <c r="O407" s="93" t="s">
        <v>443</v>
      </c>
      <c r="P407" s="95">
        <v>42258</v>
      </c>
      <c r="Q407" s="90" t="s">
        <v>23</v>
      </c>
    </row>
    <row r="408" spans="1:17" x14ac:dyDescent="0.25">
      <c r="A408" s="90" t="s">
        <v>49</v>
      </c>
      <c r="B408" s="91" t="s">
        <v>17</v>
      </c>
      <c r="C408" s="92" t="s">
        <v>41</v>
      </c>
      <c r="D408" s="92" t="s">
        <v>57</v>
      </c>
      <c r="E408" s="90" t="s">
        <v>18</v>
      </c>
      <c r="F408" s="92" t="s">
        <v>54</v>
      </c>
      <c r="G408" s="92" t="s">
        <v>24</v>
      </c>
      <c r="H408" s="90" t="s">
        <v>444</v>
      </c>
      <c r="I408" s="90" t="s">
        <v>18</v>
      </c>
      <c r="J408" s="93" t="s">
        <v>18</v>
      </c>
      <c r="K408" s="93" t="s">
        <v>25</v>
      </c>
      <c r="L408" s="94">
        <v>386.66</v>
      </c>
      <c r="M408" s="90" t="s">
        <v>21</v>
      </c>
      <c r="N408" s="93" t="s">
        <v>22</v>
      </c>
      <c r="O408" s="93" t="s">
        <v>445</v>
      </c>
      <c r="P408" s="95">
        <v>42258</v>
      </c>
      <c r="Q408" s="90" t="s">
        <v>23</v>
      </c>
    </row>
    <row r="409" spans="1:17" x14ac:dyDescent="0.25">
      <c r="A409" s="90" t="s">
        <v>49</v>
      </c>
      <c r="B409" s="91" t="s">
        <v>17</v>
      </c>
      <c r="C409" s="92" t="s">
        <v>41</v>
      </c>
      <c r="D409" s="92" t="s">
        <v>95</v>
      </c>
      <c r="E409" s="90" t="s">
        <v>18</v>
      </c>
      <c r="F409" s="92" t="s">
        <v>54</v>
      </c>
      <c r="G409" s="92" t="s">
        <v>24</v>
      </c>
      <c r="H409" s="90" t="s">
        <v>419</v>
      </c>
      <c r="I409" s="90" t="s">
        <v>18</v>
      </c>
      <c r="J409" s="93" t="s">
        <v>18</v>
      </c>
      <c r="K409" s="93" t="s">
        <v>25</v>
      </c>
      <c r="L409" s="94">
        <v>386.66</v>
      </c>
      <c r="M409" s="90" t="s">
        <v>21</v>
      </c>
      <c r="N409" s="93" t="s">
        <v>22</v>
      </c>
      <c r="O409" s="93" t="s">
        <v>446</v>
      </c>
      <c r="P409" s="95">
        <v>42258</v>
      </c>
      <c r="Q409" s="90" t="s">
        <v>23</v>
      </c>
    </row>
    <row r="410" spans="1:17" x14ac:dyDescent="0.25">
      <c r="A410" s="90" t="s">
        <v>49</v>
      </c>
      <c r="B410" s="91" t="s">
        <v>17</v>
      </c>
      <c r="C410" s="92" t="s">
        <v>41</v>
      </c>
      <c r="D410" s="92" t="s">
        <v>57</v>
      </c>
      <c r="E410" s="90" t="s">
        <v>18</v>
      </c>
      <c r="F410" s="92" t="s">
        <v>54</v>
      </c>
      <c r="G410" s="92" t="s">
        <v>24</v>
      </c>
      <c r="H410" s="90" t="s">
        <v>288</v>
      </c>
      <c r="I410" s="90" t="s">
        <v>18</v>
      </c>
      <c r="J410" s="93" t="s">
        <v>18</v>
      </c>
      <c r="K410" s="93" t="s">
        <v>25</v>
      </c>
      <c r="L410" s="94">
        <v>419.40000000000003</v>
      </c>
      <c r="M410" s="90" t="s">
        <v>21</v>
      </c>
      <c r="N410" s="93" t="s">
        <v>22</v>
      </c>
      <c r="O410" s="93" t="s">
        <v>289</v>
      </c>
      <c r="P410" s="95">
        <v>42258</v>
      </c>
      <c r="Q410" s="90" t="s">
        <v>23</v>
      </c>
    </row>
    <row r="411" spans="1:17" x14ac:dyDescent="0.25">
      <c r="A411" s="90" t="s">
        <v>49</v>
      </c>
      <c r="B411" s="91" t="s">
        <v>17</v>
      </c>
      <c r="C411" s="92" t="s">
        <v>41</v>
      </c>
      <c r="D411" s="92" t="s">
        <v>42</v>
      </c>
      <c r="E411" s="90" t="s">
        <v>18</v>
      </c>
      <c r="F411" s="92" t="s">
        <v>54</v>
      </c>
      <c r="G411" s="92" t="s">
        <v>34</v>
      </c>
      <c r="H411" s="90" t="s">
        <v>292</v>
      </c>
      <c r="I411" s="90" t="s">
        <v>18</v>
      </c>
      <c r="J411" s="93" t="s">
        <v>18</v>
      </c>
      <c r="K411" s="93" t="s">
        <v>25</v>
      </c>
      <c r="L411" s="94">
        <v>438.42</v>
      </c>
      <c r="M411" s="90" t="s">
        <v>21</v>
      </c>
      <c r="N411" s="93" t="s">
        <v>22</v>
      </c>
      <c r="O411" s="93" t="s">
        <v>293</v>
      </c>
      <c r="P411" s="95">
        <v>42258</v>
      </c>
      <c r="Q411" s="90" t="s">
        <v>23</v>
      </c>
    </row>
    <row r="412" spans="1:17" x14ac:dyDescent="0.25">
      <c r="A412" s="90" t="s">
        <v>49</v>
      </c>
      <c r="B412" s="91" t="s">
        <v>17</v>
      </c>
      <c r="C412" s="92" t="s">
        <v>41</v>
      </c>
      <c r="D412" s="92" t="s">
        <v>95</v>
      </c>
      <c r="E412" s="90" t="s">
        <v>18</v>
      </c>
      <c r="F412" s="92" t="s">
        <v>54</v>
      </c>
      <c r="G412" s="92" t="s">
        <v>34</v>
      </c>
      <c r="H412" s="90" t="s">
        <v>422</v>
      </c>
      <c r="I412" s="90" t="s">
        <v>18</v>
      </c>
      <c r="J412" s="93" t="s">
        <v>18</v>
      </c>
      <c r="K412" s="93" t="s">
        <v>25</v>
      </c>
      <c r="L412" s="94">
        <v>276</v>
      </c>
      <c r="M412" s="90" t="s">
        <v>21</v>
      </c>
      <c r="N412" s="93" t="s">
        <v>22</v>
      </c>
      <c r="O412" s="93" t="s">
        <v>423</v>
      </c>
      <c r="P412" s="95">
        <v>42258</v>
      </c>
      <c r="Q412" s="90" t="s">
        <v>23</v>
      </c>
    </row>
    <row r="413" spans="1:17" x14ac:dyDescent="0.25">
      <c r="A413" s="90" t="s">
        <v>49</v>
      </c>
      <c r="B413" s="91" t="s">
        <v>17</v>
      </c>
      <c r="C413" s="92" t="s">
        <v>41</v>
      </c>
      <c r="D413" s="92" t="s">
        <v>95</v>
      </c>
      <c r="E413" s="90" t="s">
        <v>18</v>
      </c>
      <c r="F413" s="92" t="s">
        <v>54</v>
      </c>
      <c r="G413" s="92" t="s">
        <v>34</v>
      </c>
      <c r="H413" s="90" t="s">
        <v>433</v>
      </c>
      <c r="I413" s="90" t="s">
        <v>18</v>
      </c>
      <c r="J413" s="93" t="s">
        <v>18</v>
      </c>
      <c r="K413" s="93" t="s">
        <v>25</v>
      </c>
      <c r="L413" s="94">
        <v>276</v>
      </c>
      <c r="M413" s="90" t="s">
        <v>21</v>
      </c>
      <c r="N413" s="93" t="s">
        <v>22</v>
      </c>
      <c r="O413" s="93" t="s">
        <v>434</v>
      </c>
      <c r="P413" s="95">
        <v>42258</v>
      </c>
      <c r="Q413" s="90" t="s">
        <v>23</v>
      </c>
    </row>
    <row r="414" spans="1:17" x14ac:dyDescent="0.25">
      <c r="A414" s="90" t="s">
        <v>49</v>
      </c>
      <c r="B414" s="91" t="s">
        <v>17</v>
      </c>
      <c r="C414" s="92" t="s">
        <v>41</v>
      </c>
      <c r="D414" s="92" t="s">
        <v>57</v>
      </c>
      <c r="E414" s="90" t="s">
        <v>18</v>
      </c>
      <c r="F414" s="92" t="s">
        <v>54</v>
      </c>
      <c r="G414" s="92" t="s">
        <v>19</v>
      </c>
      <c r="H414" s="90" t="s">
        <v>416</v>
      </c>
      <c r="I414" s="90" t="s">
        <v>18</v>
      </c>
      <c r="J414" s="93" t="s">
        <v>18</v>
      </c>
      <c r="K414" s="93" t="s">
        <v>417</v>
      </c>
      <c r="L414" s="94">
        <v>1176.7</v>
      </c>
      <c r="M414" s="90" t="s">
        <v>21</v>
      </c>
      <c r="N414" s="93" t="s">
        <v>22</v>
      </c>
      <c r="O414" s="93" t="s">
        <v>418</v>
      </c>
      <c r="P414" s="95">
        <v>42258</v>
      </c>
      <c r="Q414" s="90" t="s">
        <v>23</v>
      </c>
    </row>
    <row r="415" spans="1:17" x14ac:dyDescent="0.25">
      <c r="A415" s="90" t="s">
        <v>49</v>
      </c>
      <c r="B415" s="91" t="s">
        <v>17</v>
      </c>
      <c r="C415" s="92" t="s">
        <v>41</v>
      </c>
      <c r="D415" s="92" t="s">
        <v>57</v>
      </c>
      <c r="E415" s="90" t="s">
        <v>18</v>
      </c>
      <c r="F415" s="92" t="s">
        <v>54</v>
      </c>
      <c r="G415" s="92" t="s">
        <v>19</v>
      </c>
      <c r="H415" s="90" t="s">
        <v>341</v>
      </c>
      <c r="I415" s="90" t="s">
        <v>18</v>
      </c>
      <c r="J415" s="93" t="s">
        <v>18</v>
      </c>
      <c r="K415" s="93" t="s">
        <v>417</v>
      </c>
      <c r="L415" s="94">
        <v>228.70000000000002</v>
      </c>
      <c r="M415" s="90" t="s">
        <v>21</v>
      </c>
      <c r="N415" s="93" t="s">
        <v>22</v>
      </c>
      <c r="O415" s="93" t="s">
        <v>432</v>
      </c>
      <c r="P415" s="95">
        <v>42258</v>
      </c>
      <c r="Q415" s="90" t="s">
        <v>23</v>
      </c>
    </row>
    <row r="416" spans="1:17" x14ac:dyDescent="0.25">
      <c r="A416" s="90" t="s">
        <v>40</v>
      </c>
      <c r="B416" s="91" t="s">
        <v>17</v>
      </c>
      <c r="C416" s="92" t="s">
        <v>41</v>
      </c>
      <c r="D416" s="92" t="s">
        <v>42</v>
      </c>
      <c r="E416" s="90" t="s">
        <v>18</v>
      </c>
      <c r="F416" s="92" t="s">
        <v>54</v>
      </c>
      <c r="G416" s="92" t="s">
        <v>28</v>
      </c>
      <c r="H416" s="90" t="s">
        <v>402</v>
      </c>
      <c r="I416" s="90" t="s">
        <v>18</v>
      </c>
      <c r="J416" s="93" t="s">
        <v>18</v>
      </c>
      <c r="K416" s="93" t="s">
        <v>29</v>
      </c>
      <c r="L416" s="94">
        <v>670.2</v>
      </c>
      <c r="M416" s="90" t="s">
        <v>21</v>
      </c>
      <c r="N416" s="93" t="s">
        <v>22</v>
      </c>
      <c r="O416" s="93" t="s">
        <v>403</v>
      </c>
      <c r="P416" s="95">
        <v>42289</v>
      </c>
      <c r="Q416" s="90" t="s">
        <v>23</v>
      </c>
    </row>
    <row r="417" spans="1:17" x14ac:dyDescent="0.25">
      <c r="A417" s="90" t="s">
        <v>40</v>
      </c>
      <c r="B417" s="91" t="s">
        <v>17</v>
      </c>
      <c r="C417" s="92" t="s">
        <v>41</v>
      </c>
      <c r="D417" s="92" t="s">
        <v>42</v>
      </c>
      <c r="E417" s="90" t="s">
        <v>18</v>
      </c>
      <c r="F417" s="92" t="s">
        <v>54</v>
      </c>
      <c r="G417" s="92" t="s">
        <v>28</v>
      </c>
      <c r="H417" s="90" t="s">
        <v>404</v>
      </c>
      <c r="I417" s="90" t="s">
        <v>18</v>
      </c>
      <c r="J417" s="93" t="s">
        <v>18</v>
      </c>
      <c r="K417" s="93" t="s">
        <v>29</v>
      </c>
      <c r="L417" s="94">
        <v>693.92</v>
      </c>
      <c r="M417" s="90" t="s">
        <v>21</v>
      </c>
      <c r="N417" s="93" t="s">
        <v>22</v>
      </c>
      <c r="O417" s="93" t="s">
        <v>405</v>
      </c>
      <c r="P417" s="95">
        <v>42289</v>
      </c>
      <c r="Q417" s="90" t="s">
        <v>23</v>
      </c>
    </row>
    <row r="418" spans="1:17" x14ac:dyDescent="0.25">
      <c r="A418" s="90" t="s">
        <v>40</v>
      </c>
      <c r="B418" s="91" t="s">
        <v>17</v>
      </c>
      <c r="C418" s="92" t="s">
        <v>41</v>
      </c>
      <c r="D418" s="92" t="s">
        <v>57</v>
      </c>
      <c r="E418" s="90" t="s">
        <v>18</v>
      </c>
      <c r="F418" s="92" t="s">
        <v>54</v>
      </c>
      <c r="G418" s="92" t="s">
        <v>28</v>
      </c>
      <c r="H418" s="90" t="s">
        <v>522</v>
      </c>
      <c r="I418" s="90" t="s">
        <v>18</v>
      </c>
      <c r="J418" s="93" t="s">
        <v>18</v>
      </c>
      <c r="K418" s="93" t="s">
        <v>29</v>
      </c>
      <c r="L418" s="94">
        <v>88</v>
      </c>
      <c r="M418" s="90" t="s">
        <v>21</v>
      </c>
      <c r="N418" s="93" t="s">
        <v>22</v>
      </c>
      <c r="O418" s="93" t="s">
        <v>523</v>
      </c>
      <c r="P418" s="95">
        <v>42289</v>
      </c>
      <c r="Q418" s="90" t="s">
        <v>23</v>
      </c>
    </row>
    <row r="419" spans="1:17" x14ac:dyDescent="0.25">
      <c r="A419" s="90" t="s">
        <v>40</v>
      </c>
      <c r="B419" s="91" t="s">
        <v>17</v>
      </c>
      <c r="C419" s="92" t="s">
        <v>41</v>
      </c>
      <c r="D419" s="92" t="s">
        <v>57</v>
      </c>
      <c r="E419" s="90" t="s">
        <v>18</v>
      </c>
      <c r="F419" s="92" t="s">
        <v>54</v>
      </c>
      <c r="G419" s="92" t="s">
        <v>34</v>
      </c>
      <c r="H419" s="90" t="s">
        <v>139</v>
      </c>
      <c r="I419" s="90" t="s">
        <v>18</v>
      </c>
      <c r="J419" s="93" t="s">
        <v>18</v>
      </c>
      <c r="K419" s="93" t="s">
        <v>29</v>
      </c>
      <c r="L419" s="94">
        <v>383</v>
      </c>
      <c r="M419" s="90" t="s">
        <v>21</v>
      </c>
      <c r="N419" s="93" t="s">
        <v>22</v>
      </c>
      <c r="O419" s="93" t="s">
        <v>387</v>
      </c>
      <c r="P419" s="95">
        <v>42289</v>
      </c>
      <c r="Q419" s="90" t="s">
        <v>23</v>
      </c>
    </row>
    <row r="420" spans="1:17" x14ac:dyDescent="0.25">
      <c r="A420" s="90" t="s">
        <v>40</v>
      </c>
      <c r="B420" s="91" t="s">
        <v>17</v>
      </c>
      <c r="C420" s="92" t="s">
        <v>41</v>
      </c>
      <c r="D420" s="92" t="s">
        <v>57</v>
      </c>
      <c r="E420" s="90" t="s">
        <v>18</v>
      </c>
      <c r="F420" s="92" t="s">
        <v>54</v>
      </c>
      <c r="G420" s="92" t="s">
        <v>34</v>
      </c>
      <c r="H420" s="90" t="s">
        <v>128</v>
      </c>
      <c r="I420" s="90" t="s">
        <v>18</v>
      </c>
      <c r="J420" s="93" t="s">
        <v>18</v>
      </c>
      <c r="K420" s="93" t="s">
        <v>29</v>
      </c>
      <c r="L420" s="94">
        <v>253</v>
      </c>
      <c r="M420" s="90" t="s">
        <v>21</v>
      </c>
      <c r="N420" s="93" t="s">
        <v>22</v>
      </c>
      <c r="O420" s="93" t="s">
        <v>406</v>
      </c>
      <c r="P420" s="95">
        <v>42289</v>
      </c>
      <c r="Q420" s="90" t="s">
        <v>23</v>
      </c>
    </row>
    <row r="421" spans="1:17" x14ac:dyDescent="0.25">
      <c r="A421" s="90" t="s">
        <v>40</v>
      </c>
      <c r="B421" s="91" t="s">
        <v>17</v>
      </c>
      <c r="C421" s="92" t="s">
        <v>41</v>
      </c>
      <c r="D421" s="92" t="s">
        <v>42</v>
      </c>
      <c r="E421" s="90" t="s">
        <v>18</v>
      </c>
      <c r="F421" s="92" t="s">
        <v>54</v>
      </c>
      <c r="G421" s="92" t="s">
        <v>24</v>
      </c>
      <c r="H421" s="90" t="s">
        <v>362</v>
      </c>
      <c r="I421" s="90" t="s">
        <v>18</v>
      </c>
      <c r="J421" s="93" t="s">
        <v>18</v>
      </c>
      <c r="K421" s="93" t="s">
        <v>25</v>
      </c>
      <c r="L421" s="94">
        <v>32.74</v>
      </c>
      <c r="M421" s="90" t="s">
        <v>21</v>
      </c>
      <c r="N421" s="93" t="s">
        <v>22</v>
      </c>
      <c r="O421" s="93" t="s">
        <v>363</v>
      </c>
      <c r="P421" s="95">
        <v>42289</v>
      </c>
      <c r="Q421" s="90" t="s">
        <v>23</v>
      </c>
    </row>
    <row r="422" spans="1:17" x14ac:dyDescent="0.25">
      <c r="A422" s="90" t="s">
        <v>40</v>
      </c>
      <c r="B422" s="91" t="s">
        <v>17</v>
      </c>
      <c r="C422" s="92" t="s">
        <v>41</v>
      </c>
      <c r="D422" s="92" t="s">
        <v>95</v>
      </c>
      <c r="E422" s="90" t="s">
        <v>18</v>
      </c>
      <c r="F422" s="92" t="s">
        <v>54</v>
      </c>
      <c r="G422" s="92" t="s">
        <v>24</v>
      </c>
      <c r="H422" s="90" t="s">
        <v>364</v>
      </c>
      <c r="I422" s="90" t="s">
        <v>18</v>
      </c>
      <c r="J422" s="93" t="s">
        <v>18</v>
      </c>
      <c r="K422" s="93" t="s">
        <v>25</v>
      </c>
      <c r="L422" s="94">
        <v>-0.01</v>
      </c>
      <c r="M422" s="90" t="s">
        <v>21</v>
      </c>
      <c r="N422" s="93" t="s">
        <v>22</v>
      </c>
      <c r="O422" s="93" t="s">
        <v>365</v>
      </c>
      <c r="P422" s="95">
        <v>42289</v>
      </c>
      <c r="Q422" s="90" t="s">
        <v>23</v>
      </c>
    </row>
    <row r="423" spans="1:17" x14ac:dyDescent="0.25">
      <c r="A423" s="90" t="s">
        <v>40</v>
      </c>
      <c r="B423" s="91" t="s">
        <v>17</v>
      </c>
      <c r="C423" s="92" t="s">
        <v>41</v>
      </c>
      <c r="D423" s="92" t="s">
        <v>42</v>
      </c>
      <c r="E423" s="90" t="s">
        <v>18</v>
      </c>
      <c r="F423" s="92" t="s">
        <v>54</v>
      </c>
      <c r="G423" s="92" t="s">
        <v>24</v>
      </c>
      <c r="H423" s="90" t="s">
        <v>366</v>
      </c>
      <c r="I423" s="90" t="s">
        <v>18</v>
      </c>
      <c r="J423" s="93" t="s">
        <v>18</v>
      </c>
      <c r="K423" s="93" t="s">
        <v>25</v>
      </c>
      <c r="L423" s="94">
        <v>276.97000000000003</v>
      </c>
      <c r="M423" s="90" t="s">
        <v>21</v>
      </c>
      <c r="N423" s="93" t="s">
        <v>22</v>
      </c>
      <c r="O423" s="93" t="s">
        <v>367</v>
      </c>
      <c r="P423" s="95">
        <v>42289</v>
      </c>
      <c r="Q423" s="90" t="s">
        <v>23</v>
      </c>
    </row>
    <row r="424" spans="1:17" x14ac:dyDescent="0.25">
      <c r="A424" s="90" t="s">
        <v>40</v>
      </c>
      <c r="B424" s="91" t="s">
        <v>17</v>
      </c>
      <c r="C424" s="92" t="s">
        <v>41</v>
      </c>
      <c r="D424" s="92" t="s">
        <v>95</v>
      </c>
      <c r="E424" s="90" t="s">
        <v>18</v>
      </c>
      <c r="F424" s="92" t="s">
        <v>54</v>
      </c>
      <c r="G424" s="92" t="s">
        <v>24</v>
      </c>
      <c r="H424" s="90" t="s">
        <v>368</v>
      </c>
      <c r="I424" s="90" t="s">
        <v>18</v>
      </c>
      <c r="J424" s="93" t="s">
        <v>18</v>
      </c>
      <c r="K424" s="93" t="s">
        <v>25</v>
      </c>
      <c r="L424" s="94">
        <v>309.7</v>
      </c>
      <c r="M424" s="90" t="s">
        <v>21</v>
      </c>
      <c r="N424" s="93" t="s">
        <v>22</v>
      </c>
      <c r="O424" s="93" t="s">
        <v>369</v>
      </c>
      <c r="P424" s="95">
        <v>42289</v>
      </c>
      <c r="Q424" s="90" t="s">
        <v>23</v>
      </c>
    </row>
    <row r="425" spans="1:17" x14ac:dyDescent="0.25">
      <c r="A425" s="90" t="s">
        <v>40</v>
      </c>
      <c r="B425" s="91" t="s">
        <v>17</v>
      </c>
      <c r="C425" s="92" t="s">
        <v>41</v>
      </c>
      <c r="D425" s="92" t="s">
        <v>42</v>
      </c>
      <c r="E425" s="90" t="s">
        <v>18</v>
      </c>
      <c r="F425" s="92" t="s">
        <v>54</v>
      </c>
      <c r="G425" s="92" t="s">
        <v>24</v>
      </c>
      <c r="H425" s="90" t="s">
        <v>370</v>
      </c>
      <c r="I425" s="90" t="s">
        <v>18</v>
      </c>
      <c r="J425" s="93" t="s">
        <v>18</v>
      </c>
      <c r="K425" s="93" t="s">
        <v>25</v>
      </c>
      <c r="L425" s="94">
        <v>330.96</v>
      </c>
      <c r="M425" s="90" t="s">
        <v>21</v>
      </c>
      <c r="N425" s="93" t="s">
        <v>22</v>
      </c>
      <c r="O425" s="93" t="s">
        <v>371</v>
      </c>
      <c r="P425" s="95">
        <v>42289</v>
      </c>
      <c r="Q425" s="90" t="s">
        <v>23</v>
      </c>
    </row>
    <row r="426" spans="1:17" x14ac:dyDescent="0.25">
      <c r="A426" s="90" t="s">
        <v>40</v>
      </c>
      <c r="B426" s="91" t="s">
        <v>17</v>
      </c>
      <c r="C426" s="92" t="s">
        <v>41</v>
      </c>
      <c r="D426" s="92" t="s">
        <v>95</v>
      </c>
      <c r="E426" s="90" t="s">
        <v>18</v>
      </c>
      <c r="F426" s="92" t="s">
        <v>54</v>
      </c>
      <c r="G426" s="92" t="s">
        <v>24</v>
      </c>
      <c r="H426" s="90" t="s">
        <v>374</v>
      </c>
      <c r="I426" s="90" t="s">
        <v>18</v>
      </c>
      <c r="J426" s="93" t="s">
        <v>18</v>
      </c>
      <c r="K426" s="93" t="s">
        <v>25</v>
      </c>
      <c r="L426" s="94">
        <v>353.92</v>
      </c>
      <c r="M426" s="90" t="s">
        <v>21</v>
      </c>
      <c r="N426" s="93" t="s">
        <v>22</v>
      </c>
      <c r="O426" s="93" t="s">
        <v>375</v>
      </c>
      <c r="P426" s="95">
        <v>42289</v>
      </c>
      <c r="Q426" s="90" t="s">
        <v>23</v>
      </c>
    </row>
    <row r="427" spans="1:17" x14ac:dyDescent="0.25">
      <c r="A427" s="90" t="s">
        <v>40</v>
      </c>
      <c r="B427" s="91" t="s">
        <v>17</v>
      </c>
      <c r="C427" s="92" t="s">
        <v>41</v>
      </c>
      <c r="D427" s="92" t="s">
        <v>42</v>
      </c>
      <c r="E427" s="90" t="s">
        <v>18</v>
      </c>
      <c r="F427" s="92" t="s">
        <v>54</v>
      </c>
      <c r="G427" s="92" t="s">
        <v>24</v>
      </c>
      <c r="H427" s="90" t="s">
        <v>362</v>
      </c>
      <c r="I427" s="90" t="s">
        <v>18</v>
      </c>
      <c r="J427" s="93" t="s">
        <v>18</v>
      </c>
      <c r="K427" s="93" t="s">
        <v>25</v>
      </c>
      <c r="L427" s="94">
        <v>353.92</v>
      </c>
      <c r="M427" s="90" t="s">
        <v>21</v>
      </c>
      <c r="N427" s="93" t="s">
        <v>22</v>
      </c>
      <c r="O427" s="93" t="s">
        <v>378</v>
      </c>
      <c r="P427" s="95">
        <v>42289</v>
      </c>
      <c r="Q427" s="90" t="s">
        <v>23</v>
      </c>
    </row>
    <row r="428" spans="1:17" x14ac:dyDescent="0.25">
      <c r="A428" s="90" t="s">
        <v>40</v>
      </c>
      <c r="B428" s="91" t="s">
        <v>17</v>
      </c>
      <c r="C428" s="92" t="s">
        <v>41</v>
      </c>
      <c r="D428" s="92" t="s">
        <v>42</v>
      </c>
      <c r="E428" s="90" t="s">
        <v>18</v>
      </c>
      <c r="F428" s="92" t="s">
        <v>54</v>
      </c>
      <c r="G428" s="92" t="s">
        <v>24</v>
      </c>
      <c r="H428" s="90" t="s">
        <v>385</v>
      </c>
      <c r="I428" s="90" t="s">
        <v>18</v>
      </c>
      <c r="J428" s="93" t="s">
        <v>18</v>
      </c>
      <c r="K428" s="93" t="s">
        <v>25</v>
      </c>
      <c r="L428" s="94">
        <v>32.74</v>
      </c>
      <c r="M428" s="90" t="s">
        <v>21</v>
      </c>
      <c r="N428" s="93" t="s">
        <v>22</v>
      </c>
      <c r="O428" s="93" t="s">
        <v>386</v>
      </c>
      <c r="P428" s="95">
        <v>42289</v>
      </c>
      <c r="Q428" s="90" t="s">
        <v>23</v>
      </c>
    </row>
    <row r="429" spans="1:17" x14ac:dyDescent="0.25">
      <c r="A429" s="90" t="s">
        <v>40</v>
      </c>
      <c r="B429" s="91" t="s">
        <v>17</v>
      </c>
      <c r="C429" s="92" t="s">
        <v>41</v>
      </c>
      <c r="D429" s="92" t="s">
        <v>42</v>
      </c>
      <c r="E429" s="90" t="s">
        <v>18</v>
      </c>
      <c r="F429" s="92" t="s">
        <v>54</v>
      </c>
      <c r="G429" s="92" t="s">
        <v>24</v>
      </c>
      <c r="H429" s="90" t="s">
        <v>385</v>
      </c>
      <c r="I429" s="90" t="s">
        <v>18</v>
      </c>
      <c r="J429" s="93" t="s">
        <v>18</v>
      </c>
      <c r="K429" s="93" t="s">
        <v>25</v>
      </c>
      <c r="L429" s="94">
        <v>386.66</v>
      </c>
      <c r="M429" s="90" t="s">
        <v>21</v>
      </c>
      <c r="N429" s="93" t="s">
        <v>22</v>
      </c>
      <c r="O429" s="93" t="s">
        <v>388</v>
      </c>
      <c r="P429" s="95">
        <v>42289</v>
      </c>
      <c r="Q429" s="90" t="s">
        <v>23</v>
      </c>
    </row>
    <row r="430" spans="1:17" x14ac:dyDescent="0.25">
      <c r="A430" s="90" t="s">
        <v>40</v>
      </c>
      <c r="B430" s="91" t="s">
        <v>17</v>
      </c>
      <c r="C430" s="92" t="s">
        <v>41</v>
      </c>
      <c r="D430" s="92" t="s">
        <v>95</v>
      </c>
      <c r="E430" s="90" t="s">
        <v>18</v>
      </c>
      <c r="F430" s="92" t="s">
        <v>54</v>
      </c>
      <c r="G430" s="92" t="s">
        <v>24</v>
      </c>
      <c r="H430" s="90" t="s">
        <v>389</v>
      </c>
      <c r="I430" s="90" t="s">
        <v>18</v>
      </c>
      <c r="J430" s="93" t="s">
        <v>18</v>
      </c>
      <c r="K430" s="93" t="s">
        <v>25</v>
      </c>
      <c r="L430" s="94">
        <v>386.66</v>
      </c>
      <c r="M430" s="90" t="s">
        <v>21</v>
      </c>
      <c r="N430" s="93" t="s">
        <v>22</v>
      </c>
      <c r="O430" s="93" t="s">
        <v>390</v>
      </c>
      <c r="P430" s="95">
        <v>42289</v>
      </c>
      <c r="Q430" s="90" t="s">
        <v>23</v>
      </c>
    </row>
    <row r="431" spans="1:17" x14ac:dyDescent="0.25">
      <c r="A431" s="90" t="s">
        <v>40</v>
      </c>
      <c r="B431" s="91" t="s">
        <v>17</v>
      </c>
      <c r="C431" s="92" t="s">
        <v>41</v>
      </c>
      <c r="D431" s="92" t="s">
        <v>42</v>
      </c>
      <c r="E431" s="90" t="s">
        <v>18</v>
      </c>
      <c r="F431" s="92" t="s">
        <v>54</v>
      </c>
      <c r="G431" s="92" t="s">
        <v>24</v>
      </c>
      <c r="H431" s="90" t="s">
        <v>391</v>
      </c>
      <c r="I431" s="90" t="s">
        <v>18</v>
      </c>
      <c r="J431" s="93" t="s">
        <v>18</v>
      </c>
      <c r="K431" s="93" t="s">
        <v>25</v>
      </c>
      <c r="L431" s="94">
        <v>386.66</v>
      </c>
      <c r="M431" s="90" t="s">
        <v>21</v>
      </c>
      <c r="N431" s="93" t="s">
        <v>22</v>
      </c>
      <c r="O431" s="93" t="s">
        <v>392</v>
      </c>
      <c r="P431" s="95">
        <v>42289</v>
      </c>
      <c r="Q431" s="90" t="s">
        <v>23</v>
      </c>
    </row>
    <row r="432" spans="1:17" x14ac:dyDescent="0.25">
      <c r="A432" s="90" t="s">
        <v>40</v>
      </c>
      <c r="B432" s="91" t="s">
        <v>17</v>
      </c>
      <c r="C432" s="92" t="s">
        <v>41</v>
      </c>
      <c r="D432" s="92" t="s">
        <v>42</v>
      </c>
      <c r="E432" s="90" t="s">
        <v>18</v>
      </c>
      <c r="F432" s="92" t="s">
        <v>54</v>
      </c>
      <c r="G432" s="92" t="s">
        <v>24</v>
      </c>
      <c r="H432" s="90" t="s">
        <v>393</v>
      </c>
      <c r="I432" s="90" t="s">
        <v>18</v>
      </c>
      <c r="J432" s="93" t="s">
        <v>18</v>
      </c>
      <c r="K432" s="93" t="s">
        <v>25</v>
      </c>
      <c r="L432" s="94">
        <v>386.66</v>
      </c>
      <c r="M432" s="90" t="s">
        <v>21</v>
      </c>
      <c r="N432" s="93" t="s">
        <v>22</v>
      </c>
      <c r="O432" s="93" t="s">
        <v>394</v>
      </c>
      <c r="P432" s="95">
        <v>42289</v>
      </c>
      <c r="Q432" s="90" t="s">
        <v>23</v>
      </c>
    </row>
    <row r="433" spans="1:17" x14ac:dyDescent="0.25">
      <c r="A433" s="90" t="s">
        <v>40</v>
      </c>
      <c r="B433" s="91" t="s">
        <v>17</v>
      </c>
      <c r="C433" s="92" t="s">
        <v>41</v>
      </c>
      <c r="D433" s="92" t="s">
        <v>95</v>
      </c>
      <c r="E433" s="90" t="s">
        <v>18</v>
      </c>
      <c r="F433" s="92" t="s">
        <v>54</v>
      </c>
      <c r="G433" s="92" t="s">
        <v>24</v>
      </c>
      <c r="H433" s="90" t="s">
        <v>364</v>
      </c>
      <c r="I433" s="90" t="s">
        <v>18</v>
      </c>
      <c r="J433" s="93" t="s">
        <v>18</v>
      </c>
      <c r="K433" s="93" t="s">
        <v>25</v>
      </c>
      <c r="L433" s="94">
        <v>419.40000000000003</v>
      </c>
      <c r="M433" s="90" t="s">
        <v>21</v>
      </c>
      <c r="N433" s="93" t="s">
        <v>22</v>
      </c>
      <c r="O433" s="93" t="s">
        <v>395</v>
      </c>
      <c r="P433" s="95">
        <v>42289</v>
      </c>
      <c r="Q433" s="90" t="s">
        <v>23</v>
      </c>
    </row>
    <row r="434" spans="1:17" x14ac:dyDescent="0.25">
      <c r="A434" s="90" t="s">
        <v>40</v>
      </c>
      <c r="B434" s="91" t="s">
        <v>17</v>
      </c>
      <c r="C434" s="92" t="s">
        <v>41</v>
      </c>
      <c r="D434" s="92" t="s">
        <v>42</v>
      </c>
      <c r="E434" s="90" t="s">
        <v>18</v>
      </c>
      <c r="F434" s="92" t="s">
        <v>54</v>
      </c>
      <c r="G434" s="92" t="s">
        <v>24</v>
      </c>
      <c r="H434" s="90" t="s">
        <v>396</v>
      </c>
      <c r="I434" s="90" t="s">
        <v>18</v>
      </c>
      <c r="J434" s="93" t="s">
        <v>18</v>
      </c>
      <c r="K434" s="93" t="s">
        <v>25</v>
      </c>
      <c r="L434" s="94">
        <v>419.40000000000003</v>
      </c>
      <c r="M434" s="90" t="s">
        <v>21</v>
      </c>
      <c r="N434" s="93" t="s">
        <v>22</v>
      </c>
      <c r="O434" s="93" t="s">
        <v>397</v>
      </c>
      <c r="P434" s="95">
        <v>42289</v>
      </c>
      <c r="Q434" s="90" t="s">
        <v>23</v>
      </c>
    </row>
    <row r="435" spans="1:17" x14ac:dyDescent="0.25">
      <c r="A435" s="90" t="s">
        <v>40</v>
      </c>
      <c r="B435" s="91" t="s">
        <v>17</v>
      </c>
      <c r="C435" s="92" t="s">
        <v>41</v>
      </c>
      <c r="D435" s="92" t="s">
        <v>42</v>
      </c>
      <c r="E435" s="90" t="s">
        <v>18</v>
      </c>
      <c r="F435" s="92" t="s">
        <v>54</v>
      </c>
      <c r="G435" s="92" t="s">
        <v>24</v>
      </c>
      <c r="H435" s="90" t="s">
        <v>400</v>
      </c>
      <c r="I435" s="90" t="s">
        <v>18</v>
      </c>
      <c r="J435" s="93" t="s">
        <v>18</v>
      </c>
      <c r="K435" s="93" t="s">
        <v>25</v>
      </c>
      <c r="L435" s="94">
        <v>419.40000000000003</v>
      </c>
      <c r="M435" s="90" t="s">
        <v>21</v>
      </c>
      <c r="N435" s="93" t="s">
        <v>22</v>
      </c>
      <c r="O435" s="93" t="s">
        <v>401</v>
      </c>
      <c r="P435" s="95">
        <v>42289</v>
      </c>
      <c r="Q435" s="90" t="s">
        <v>23</v>
      </c>
    </row>
    <row r="436" spans="1:17" x14ac:dyDescent="0.25">
      <c r="A436" s="90" t="s">
        <v>40</v>
      </c>
      <c r="B436" s="91" t="s">
        <v>17</v>
      </c>
      <c r="C436" s="92" t="s">
        <v>41</v>
      </c>
      <c r="D436" s="92" t="s">
        <v>57</v>
      </c>
      <c r="E436" s="90" t="s">
        <v>18</v>
      </c>
      <c r="F436" s="92" t="s">
        <v>54</v>
      </c>
      <c r="G436" s="92" t="s">
        <v>24</v>
      </c>
      <c r="H436" s="90" t="s">
        <v>407</v>
      </c>
      <c r="I436" s="90" t="s">
        <v>18</v>
      </c>
      <c r="J436" s="93" t="s">
        <v>18</v>
      </c>
      <c r="K436" s="93" t="s">
        <v>25</v>
      </c>
      <c r="L436" s="94">
        <v>353.92</v>
      </c>
      <c r="M436" s="90" t="s">
        <v>21</v>
      </c>
      <c r="N436" s="93" t="s">
        <v>22</v>
      </c>
      <c r="O436" s="93" t="s">
        <v>408</v>
      </c>
      <c r="P436" s="95">
        <v>42289</v>
      </c>
      <c r="Q436" s="90" t="s">
        <v>23</v>
      </c>
    </row>
    <row r="437" spans="1:17" x14ac:dyDescent="0.25">
      <c r="A437" s="90" t="s">
        <v>40</v>
      </c>
      <c r="B437" s="91" t="s">
        <v>17</v>
      </c>
      <c r="C437" s="92" t="s">
        <v>41</v>
      </c>
      <c r="D437" s="92" t="s">
        <v>57</v>
      </c>
      <c r="E437" s="90" t="s">
        <v>18</v>
      </c>
      <c r="F437" s="92" t="s">
        <v>54</v>
      </c>
      <c r="G437" s="92" t="s">
        <v>24</v>
      </c>
      <c r="H437" s="90" t="s">
        <v>409</v>
      </c>
      <c r="I437" s="90" t="s">
        <v>18</v>
      </c>
      <c r="J437" s="93" t="s">
        <v>18</v>
      </c>
      <c r="K437" s="93" t="s">
        <v>25</v>
      </c>
      <c r="L437" s="94">
        <v>353.92</v>
      </c>
      <c r="M437" s="90" t="s">
        <v>21</v>
      </c>
      <c r="N437" s="93" t="s">
        <v>22</v>
      </c>
      <c r="O437" s="93" t="s">
        <v>410</v>
      </c>
      <c r="P437" s="95">
        <v>42289</v>
      </c>
      <c r="Q437" s="90" t="s">
        <v>23</v>
      </c>
    </row>
    <row r="438" spans="1:17" x14ac:dyDescent="0.25">
      <c r="A438" s="90" t="s">
        <v>40</v>
      </c>
      <c r="B438" s="91" t="s">
        <v>17</v>
      </c>
      <c r="C438" s="92" t="s">
        <v>41</v>
      </c>
      <c r="D438" s="92" t="s">
        <v>42</v>
      </c>
      <c r="E438" s="90" t="s">
        <v>18</v>
      </c>
      <c r="F438" s="92" t="s">
        <v>54</v>
      </c>
      <c r="G438" s="92" t="s">
        <v>24</v>
      </c>
      <c r="H438" s="90" t="s">
        <v>362</v>
      </c>
      <c r="I438" s="90" t="s">
        <v>18</v>
      </c>
      <c r="J438" s="93" t="s">
        <v>18</v>
      </c>
      <c r="K438" s="93" t="s">
        <v>25</v>
      </c>
      <c r="L438" s="94">
        <v>32.74</v>
      </c>
      <c r="M438" s="90" t="s">
        <v>21</v>
      </c>
      <c r="N438" s="93" t="s">
        <v>22</v>
      </c>
      <c r="O438" s="93" t="s">
        <v>411</v>
      </c>
      <c r="P438" s="95">
        <v>42289</v>
      </c>
      <c r="Q438" s="90" t="s">
        <v>23</v>
      </c>
    </row>
    <row r="439" spans="1:17" x14ac:dyDescent="0.25">
      <c r="A439" s="90" t="s">
        <v>40</v>
      </c>
      <c r="B439" s="91" t="s">
        <v>17</v>
      </c>
      <c r="C439" s="92" t="s">
        <v>41</v>
      </c>
      <c r="D439" s="92" t="s">
        <v>95</v>
      </c>
      <c r="E439" s="90" t="s">
        <v>18</v>
      </c>
      <c r="F439" s="92" t="s">
        <v>54</v>
      </c>
      <c r="G439" s="92" t="s">
        <v>24</v>
      </c>
      <c r="H439" s="90" t="s">
        <v>374</v>
      </c>
      <c r="I439" s="90" t="s">
        <v>18</v>
      </c>
      <c r="J439" s="93" t="s">
        <v>18</v>
      </c>
      <c r="K439" s="93" t="s">
        <v>25</v>
      </c>
      <c r="L439" s="94">
        <v>32.74</v>
      </c>
      <c r="M439" s="90" t="s">
        <v>21</v>
      </c>
      <c r="N439" s="93" t="s">
        <v>22</v>
      </c>
      <c r="O439" s="93" t="s">
        <v>519</v>
      </c>
      <c r="P439" s="95">
        <v>42289</v>
      </c>
      <c r="Q439" s="90" t="s">
        <v>23</v>
      </c>
    </row>
    <row r="440" spans="1:17" x14ac:dyDescent="0.25">
      <c r="A440" s="90" t="s">
        <v>40</v>
      </c>
      <c r="B440" s="91" t="s">
        <v>17</v>
      </c>
      <c r="C440" s="92" t="s">
        <v>41</v>
      </c>
      <c r="D440" s="92" t="s">
        <v>42</v>
      </c>
      <c r="E440" s="90" t="s">
        <v>18</v>
      </c>
      <c r="F440" s="92" t="s">
        <v>54</v>
      </c>
      <c r="G440" s="92" t="s">
        <v>24</v>
      </c>
      <c r="H440" s="90" t="s">
        <v>520</v>
      </c>
      <c r="I440" s="90" t="s">
        <v>18</v>
      </c>
      <c r="J440" s="93" t="s">
        <v>18</v>
      </c>
      <c r="K440" s="93" t="s">
        <v>25</v>
      </c>
      <c r="L440" s="94">
        <v>200</v>
      </c>
      <c r="M440" s="90" t="s">
        <v>21</v>
      </c>
      <c r="N440" s="93" t="s">
        <v>22</v>
      </c>
      <c r="O440" s="93" t="s">
        <v>521</v>
      </c>
      <c r="P440" s="95">
        <v>42289</v>
      </c>
      <c r="Q440" s="90" t="s">
        <v>23</v>
      </c>
    </row>
    <row r="441" spans="1:17" x14ac:dyDescent="0.25">
      <c r="A441" s="90" t="s">
        <v>40</v>
      </c>
      <c r="B441" s="91" t="s">
        <v>17</v>
      </c>
      <c r="C441" s="92" t="s">
        <v>41</v>
      </c>
      <c r="D441" s="92" t="s">
        <v>42</v>
      </c>
      <c r="E441" s="90" t="s">
        <v>18</v>
      </c>
      <c r="F441" s="92" t="s">
        <v>54</v>
      </c>
      <c r="G441" s="92" t="s">
        <v>34</v>
      </c>
      <c r="H441" s="90" t="s">
        <v>372</v>
      </c>
      <c r="I441" s="90" t="s">
        <v>18</v>
      </c>
      <c r="J441" s="93" t="s">
        <v>18</v>
      </c>
      <c r="K441" s="93" t="s">
        <v>25</v>
      </c>
      <c r="L441" s="94">
        <v>341.96</v>
      </c>
      <c r="M441" s="90" t="s">
        <v>21</v>
      </c>
      <c r="N441" s="93" t="s">
        <v>22</v>
      </c>
      <c r="O441" s="93" t="s">
        <v>373</v>
      </c>
      <c r="P441" s="95">
        <v>42289</v>
      </c>
      <c r="Q441" s="90" t="s">
        <v>23</v>
      </c>
    </row>
    <row r="442" spans="1:17" x14ac:dyDescent="0.25">
      <c r="A442" s="90" t="s">
        <v>40</v>
      </c>
      <c r="B442" s="91" t="s">
        <v>17</v>
      </c>
      <c r="C442" s="92" t="s">
        <v>41</v>
      </c>
      <c r="D442" s="92" t="s">
        <v>42</v>
      </c>
      <c r="E442" s="90" t="s">
        <v>18</v>
      </c>
      <c r="F442" s="92" t="s">
        <v>54</v>
      </c>
      <c r="G442" s="92" t="s">
        <v>34</v>
      </c>
      <c r="H442" s="90" t="s">
        <v>376</v>
      </c>
      <c r="I442" s="90" t="s">
        <v>18</v>
      </c>
      <c r="J442" s="93" t="s">
        <v>18</v>
      </c>
      <c r="K442" s="93" t="s">
        <v>25</v>
      </c>
      <c r="L442" s="94">
        <v>353.92</v>
      </c>
      <c r="M442" s="90" t="s">
        <v>21</v>
      </c>
      <c r="N442" s="93" t="s">
        <v>22</v>
      </c>
      <c r="O442" s="93" t="s">
        <v>377</v>
      </c>
      <c r="P442" s="95">
        <v>42289</v>
      </c>
      <c r="Q442" s="90" t="s">
        <v>23</v>
      </c>
    </row>
    <row r="443" spans="1:17" x14ac:dyDescent="0.25">
      <c r="A443" s="90" t="s">
        <v>40</v>
      </c>
      <c r="B443" s="91" t="s">
        <v>17</v>
      </c>
      <c r="C443" s="92" t="s">
        <v>41</v>
      </c>
      <c r="D443" s="92" t="s">
        <v>42</v>
      </c>
      <c r="E443" s="90" t="s">
        <v>18</v>
      </c>
      <c r="F443" s="92" t="s">
        <v>54</v>
      </c>
      <c r="G443" s="92" t="s">
        <v>34</v>
      </c>
      <c r="H443" s="90" t="s">
        <v>379</v>
      </c>
      <c r="I443" s="90" t="s">
        <v>18</v>
      </c>
      <c r="J443" s="93" t="s">
        <v>18</v>
      </c>
      <c r="K443" s="93" t="s">
        <v>25</v>
      </c>
      <c r="L443" s="94">
        <v>265</v>
      </c>
      <c r="M443" s="90" t="s">
        <v>21</v>
      </c>
      <c r="N443" s="93" t="s">
        <v>22</v>
      </c>
      <c r="O443" s="93" t="s">
        <v>380</v>
      </c>
      <c r="P443" s="95">
        <v>42289</v>
      </c>
      <c r="Q443" s="90" t="s">
        <v>23</v>
      </c>
    </row>
    <row r="444" spans="1:17" x14ac:dyDescent="0.25">
      <c r="A444" s="90" t="s">
        <v>40</v>
      </c>
      <c r="B444" s="91" t="s">
        <v>17</v>
      </c>
      <c r="C444" s="92" t="s">
        <v>41</v>
      </c>
      <c r="D444" s="92" t="s">
        <v>42</v>
      </c>
      <c r="E444" s="90" t="s">
        <v>18</v>
      </c>
      <c r="F444" s="92" t="s">
        <v>54</v>
      </c>
      <c r="G444" s="92" t="s">
        <v>34</v>
      </c>
      <c r="H444" s="90" t="s">
        <v>381</v>
      </c>
      <c r="I444" s="90" t="s">
        <v>18</v>
      </c>
      <c r="J444" s="93" t="s">
        <v>18</v>
      </c>
      <c r="K444" s="93" t="s">
        <v>25</v>
      </c>
      <c r="L444" s="94">
        <v>386.66</v>
      </c>
      <c r="M444" s="90" t="s">
        <v>21</v>
      </c>
      <c r="N444" s="93" t="s">
        <v>22</v>
      </c>
      <c r="O444" s="93" t="s">
        <v>382</v>
      </c>
      <c r="P444" s="95">
        <v>42289</v>
      </c>
      <c r="Q444" s="90" t="s">
        <v>23</v>
      </c>
    </row>
    <row r="445" spans="1:17" x14ac:dyDescent="0.25">
      <c r="A445" s="90" t="s">
        <v>40</v>
      </c>
      <c r="B445" s="91" t="s">
        <v>17</v>
      </c>
      <c r="C445" s="92" t="s">
        <v>41</v>
      </c>
      <c r="D445" s="92" t="s">
        <v>42</v>
      </c>
      <c r="E445" s="90" t="s">
        <v>18</v>
      </c>
      <c r="F445" s="92" t="s">
        <v>54</v>
      </c>
      <c r="G445" s="92" t="s">
        <v>34</v>
      </c>
      <c r="H445" s="90" t="s">
        <v>383</v>
      </c>
      <c r="I445" s="90" t="s">
        <v>18</v>
      </c>
      <c r="J445" s="93" t="s">
        <v>18</v>
      </c>
      <c r="K445" s="93" t="s">
        <v>25</v>
      </c>
      <c r="L445" s="94">
        <v>265</v>
      </c>
      <c r="M445" s="90" t="s">
        <v>21</v>
      </c>
      <c r="N445" s="93" t="s">
        <v>22</v>
      </c>
      <c r="O445" s="93" t="s">
        <v>384</v>
      </c>
      <c r="P445" s="95">
        <v>42289</v>
      </c>
      <c r="Q445" s="90" t="s">
        <v>23</v>
      </c>
    </row>
    <row r="446" spans="1:17" x14ac:dyDescent="0.25">
      <c r="A446" s="90" t="s">
        <v>40</v>
      </c>
      <c r="B446" s="91" t="s">
        <v>17</v>
      </c>
      <c r="C446" s="92" t="s">
        <v>41</v>
      </c>
      <c r="D446" s="92" t="s">
        <v>57</v>
      </c>
      <c r="E446" s="90" t="s">
        <v>18</v>
      </c>
      <c r="F446" s="92" t="s">
        <v>54</v>
      </c>
      <c r="G446" s="92" t="s">
        <v>34</v>
      </c>
      <c r="H446" s="90" t="s">
        <v>398</v>
      </c>
      <c r="I446" s="90" t="s">
        <v>18</v>
      </c>
      <c r="J446" s="93" t="s">
        <v>18</v>
      </c>
      <c r="K446" s="93" t="s">
        <v>25</v>
      </c>
      <c r="L446" s="94">
        <v>419.40000000000003</v>
      </c>
      <c r="M446" s="90" t="s">
        <v>21</v>
      </c>
      <c r="N446" s="93" t="s">
        <v>22</v>
      </c>
      <c r="O446" s="93" t="s">
        <v>399</v>
      </c>
      <c r="P446" s="95">
        <v>42289</v>
      </c>
      <c r="Q446" s="90" t="s">
        <v>23</v>
      </c>
    </row>
    <row r="447" spans="1:17" x14ac:dyDescent="0.25">
      <c r="A447" s="90" t="s">
        <v>462</v>
      </c>
      <c r="B447" s="91" t="s">
        <v>17</v>
      </c>
      <c r="C447" s="92" t="s">
        <v>41</v>
      </c>
      <c r="D447" s="92" t="s">
        <v>57</v>
      </c>
      <c r="E447" s="90" t="s">
        <v>18</v>
      </c>
      <c r="F447" s="92" t="s">
        <v>54</v>
      </c>
      <c r="G447" s="92" t="s">
        <v>24</v>
      </c>
      <c r="H447" s="90" t="s">
        <v>516</v>
      </c>
      <c r="I447" s="90" t="s">
        <v>18</v>
      </c>
      <c r="J447" s="93" t="s">
        <v>18</v>
      </c>
      <c r="K447" s="93" t="s">
        <v>29</v>
      </c>
      <c r="L447" s="94">
        <v>503.3</v>
      </c>
      <c r="M447" s="90" t="s">
        <v>21</v>
      </c>
      <c r="N447" s="93" t="s">
        <v>22</v>
      </c>
      <c r="O447" s="93" t="s">
        <v>517</v>
      </c>
      <c r="P447" s="95">
        <v>42318</v>
      </c>
      <c r="Q447" s="90" t="s">
        <v>23</v>
      </c>
    </row>
    <row r="448" spans="1:17" x14ac:dyDescent="0.25">
      <c r="A448" s="90" t="s">
        <v>462</v>
      </c>
      <c r="B448" s="91" t="s">
        <v>17</v>
      </c>
      <c r="C448" s="92" t="s">
        <v>41</v>
      </c>
      <c r="D448" s="92" t="s">
        <v>42</v>
      </c>
      <c r="E448" s="90" t="s">
        <v>18</v>
      </c>
      <c r="F448" s="92" t="s">
        <v>54</v>
      </c>
      <c r="G448" s="92" t="s">
        <v>69</v>
      </c>
      <c r="H448" s="90" t="s">
        <v>465</v>
      </c>
      <c r="I448" s="90" t="s">
        <v>18</v>
      </c>
      <c r="J448" s="93" t="s">
        <v>18</v>
      </c>
      <c r="K448" s="93" t="s">
        <v>29</v>
      </c>
      <c r="L448" s="94">
        <v>152.1</v>
      </c>
      <c r="M448" s="90" t="s">
        <v>21</v>
      </c>
      <c r="N448" s="93" t="s">
        <v>22</v>
      </c>
      <c r="O448" s="93" t="s">
        <v>466</v>
      </c>
      <c r="P448" s="95">
        <v>42318</v>
      </c>
      <c r="Q448" s="90" t="s">
        <v>23</v>
      </c>
    </row>
    <row r="449" spans="1:17" x14ac:dyDescent="0.25">
      <c r="A449" s="90" t="s">
        <v>462</v>
      </c>
      <c r="B449" s="91" t="s">
        <v>17</v>
      </c>
      <c r="C449" s="92" t="s">
        <v>41</v>
      </c>
      <c r="D449" s="92" t="s">
        <v>42</v>
      </c>
      <c r="E449" s="90" t="s">
        <v>18</v>
      </c>
      <c r="F449" s="92" t="s">
        <v>54</v>
      </c>
      <c r="G449" s="92" t="s">
        <v>69</v>
      </c>
      <c r="H449" s="90" t="s">
        <v>465</v>
      </c>
      <c r="I449" s="90" t="s">
        <v>18</v>
      </c>
      <c r="J449" s="93" t="s">
        <v>18</v>
      </c>
      <c r="K449" s="93" t="s">
        <v>29</v>
      </c>
      <c r="L449" s="94">
        <v>268.14</v>
      </c>
      <c r="M449" s="90" t="s">
        <v>21</v>
      </c>
      <c r="N449" s="93" t="s">
        <v>22</v>
      </c>
      <c r="O449" s="93" t="s">
        <v>479</v>
      </c>
      <c r="P449" s="95">
        <v>42318</v>
      </c>
      <c r="Q449" s="90" t="s">
        <v>23</v>
      </c>
    </row>
    <row r="450" spans="1:17" x14ac:dyDescent="0.25">
      <c r="A450" s="90" t="s">
        <v>462</v>
      </c>
      <c r="B450" s="91" t="s">
        <v>17</v>
      </c>
      <c r="C450" s="92" t="s">
        <v>41</v>
      </c>
      <c r="D450" s="92" t="s">
        <v>57</v>
      </c>
      <c r="E450" s="90" t="s">
        <v>18</v>
      </c>
      <c r="F450" s="92" t="s">
        <v>54</v>
      </c>
      <c r="G450" s="92" t="s">
        <v>34</v>
      </c>
      <c r="H450" s="90" t="s">
        <v>195</v>
      </c>
      <c r="I450" s="90" t="s">
        <v>18</v>
      </c>
      <c r="J450" s="93" t="s">
        <v>18</v>
      </c>
      <c r="K450" s="93" t="s">
        <v>29</v>
      </c>
      <c r="L450" s="94">
        <v>14.950000000000001</v>
      </c>
      <c r="M450" s="90" t="s">
        <v>21</v>
      </c>
      <c r="N450" s="93" t="s">
        <v>22</v>
      </c>
      <c r="O450" s="93" t="s">
        <v>463</v>
      </c>
      <c r="P450" s="95">
        <v>42318</v>
      </c>
      <c r="Q450" s="90" t="s">
        <v>23</v>
      </c>
    </row>
    <row r="451" spans="1:17" x14ac:dyDescent="0.25">
      <c r="A451" s="90" t="s">
        <v>462</v>
      </c>
      <c r="B451" s="91" t="s">
        <v>17</v>
      </c>
      <c r="C451" s="92" t="s">
        <v>41</v>
      </c>
      <c r="D451" s="92" t="s">
        <v>57</v>
      </c>
      <c r="E451" s="90" t="s">
        <v>18</v>
      </c>
      <c r="F451" s="92" t="s">
        <v>54</v>
      </c>
      <c r="G451" s="92" t="s">
        <v>34</v>
      </c>
      <c r="H451" s="90" t="s">
        <v>139</v>
      </c>
      <c r="I451" s="90" t="s">
        <v>18</v>
      </c>
      <c r="J451" s="93" t="s">
        <v>18</v>
      </c>
      <c r="K451" s="93" t="s">
        <v>29</v>
      </c>
      <c r="L451" s="94">
        <v>84.31</v>
      </c>
      <c r="M451" s="90" t="s">
        <v>21</v>
      </c>
      <c r="N451" s="93" t="s">
        <v>22</v>
      </c>
      <c r="O451" s="93" t="s">
        <v>464</v>
      </c>
      <c r="P451" s="95">
        <v>42318</v>
      </c>
      <c r="Q451" s="90" t="s">
        <v>23</v>
      </c>
    </row>
    <row r="452" spans="1:17" x14ac:dyDescent="0.25">
      <c r="A452" s="90" t="s">
        <v>462</v>
      </c>
      <c r="B452" s="91" t="s">
        <v>17</v>
      </c>
      <c r="C452" s="92" t="s">
        <v>41</v>
      </c>
      <c r="D452" s="92" t="s">
        <v>57</v>
      </c>
      <c r="E452" s="90" t="s">
        <v>18</v>
      </c>
      <c r="F452" s="92" t="s">
        <v>54</v>
      </c>
      <c r="G452" s="92" t="s">
        <v>34</v>
      </c>
      <c r="H452" s="90" t="s">
        <v>195</v>
      </c>
      <c r="I452" s="90" t="s">
        <v>18</v>
      </c>
      <c r="J452" s="93" t="s">
        <v>18</v>
      </c>
      <c r="K452" s="93" t="s">
        <v>29</v>
      </c>
      <c r="L452" s="94">
        <v>596.12</v>
      </c>
      <c r="M452" s="90" t="s">
        <v>21</v>
      </c>
      <c r="N452" s="93" t="s">
        <v>22</v>
      </c>
      <c r="O452" s="93" t="s">
        <v>518</v>
      </c>
      <c r="P452" s="95">
        <v>42318</v>
      </c>
      <c r="Q452" s="90" t="s">
        <v>23</v>
      </c>
    </row>
    <row r="453" spans="1:17" x14ac:dyDescent="0.25">
      <c r="A453" s="90" t="s">
        <v>462</v>
      </c>
      <c r="B453" s="91" t="s">
        <v>17</v>
      </c>
      <c r="C453" s="92" t="s">
        <v>41</v>
      </c>
      <c r="D453" s="92" t="s">
        <v>42</v>
      </c>
      <c r="E453" s="90" t="s">
        <v>18</v>
      </c>
      <c r="F453" s="92" t="s">
        <v>54</v>
      </c>
      <c r="G453" s="92" t="s">
        <v>24</v>
      </c>
      <c r="H453" s="90" t="s">
        <v>468</v>
      </c>
      <c r="I453" s="90" t="s">
        <v>18</v>
      </c>
      <c r="J453" s="93" t="s">
        <v>18</v>
      </c>
      <c r="K453" s="93" t="s">
        <v>25</v>
      </c>
      <c r="L453" s="94">
        <v>199.96</v>
      </c>
      <c r="M453" s="90" t="s">
        <v>21</v>
      </c>
      <c r="N453" s="93" t="s">
        <v>22</v>
      </c>
      <c r="O453" s="93" t="s">
        <v>469</v>
      </c>
      <c r="P453" s="95">
        <v>42318</v>
      </c>
      <c r="Q453" s="90" t="s">
        <v>23</v>
      </c>
    </row>
    <row r="454" spans="1:17" x14ac:dyDescent="0.25">
      <c r="A454" s="90" t="s">
        <v>462</v>
      </c>
      <c r="B454" s="91" t="s">
        <v>17</v>
      </c>
      <c r="C454" s="92" t="s">
        <v>41</v>
      </c>
      <c r="D454" s="92" t="s">
        <v>57</v>
      </c>
      <c r="E454" s="90" t="s">
        <v>18</v>
      </c>
      <c r="F454" s="92" t="s">
        <v>54</v>
      </c>
      <c r="G454" s="92" t="s">
        <v>24</v>
      </c>
      <c r="H454" s="90" t="s">
        <v>470</v>
      </c>
      <c r="I454" s="90" t="s">
        <v>18</v>
      </c>
      <c r="J454" s="93" t="s">
        <v>18</v>
      </c>
      <c r="K454" s="93" t="s">
        <v>25</v>
      </c>
      <c r="L454" s="94">
        <v>386.66</v>
      </c>
      <c r="M454" s="90" t="s">
        <v>21</v>
      </c>
      <c r="N454" s="93" t="s">
        <v>22</v>
      </c>
      <c r="O454" s="93" t="s">
        <v>471</v>
      </c>
      <c r="P454" s="95">
        <v>42318</v>
      </c>
      <c r="Q454" s="90" t="s">
        <v>23</v>
      </c>
    </row>
    <row r="455" spans="1:17" x14ac:dyDescent="0.25">
      <c r="A455" s="90" t="s">
        <v>462</v>
      </c>
      <c r="B455" s="91" t="s">
        <v>17</v>
      </c>
      <c r="C455" s="92" t="s">
        <v>41</v>
      </c>
      <c r="D455" s="92" t="s">
        <v>42</v>
      </c>
      <c r="E455" s="90" t="s">
        <v>18</v>
      </c>
      <c r="F455" s="92" t="s">
        <v>54</v>
      </c>
      <c r="G455" s="92" t="s">
        <v>24</v>
      </c>
      <c r="H455" s="90" t="s">
        <v>456</v>
      </c>
      <c r="I455" s="90" t="s">
        <v>18</v>
      </c>
      <c r="J455" s="93" t="s">
        <v>18</v>
      </c>
      <c r="K455" s="93" t="s">
        <v>25</v>
      </c>
      <c r="L455" s="94">
        <v>386.63</v>
      </c>
      <c r="M455" s="90" t="s">
        <v>21</v>
      </c>
      <c r="N455" s="93" t="s">
        <v>22</v>
      </c>
      <c r="O455" s="93" t="s">
        <v>472</v>
      </c>
      <c r="P455" s="95">
        <v>42318</v>
      </c>
      <c r="Q455" s="90" t="s">
        <v>23</v>
      </c>
    </row>
    <row r="456" spans="1:17" x14ac:dyDescent="0.25">
      <c r="A456" s="90" t="s">
        <v>462</v>
      </c>
      <c r="B456" s="91" t="s">
        <v>17</v>
      </c>
      <c r="C456" s="92" t="s">
        <v>41</v>
      </c>
      <c r="D456" s="92" t="s">
        <v>42</v>
      </c>
      <c r="E456" s="90" t="s">
        <v>18</v>
      </c>
      <c r="F456" s="92" t="s">
        <v>54</v>
      </c>
      <c r="G456" s="92" t="s">
        <v>24</v>
      </c>
      <c r="H456" s="90" t="s">
        <v>473</v>
      </c>
      <c r="I456" s="90" t="s">
        <v>18</v>
      </c>
      <c r="J456" s="93" t="s">
        <v>18</v>
      </c>
      <c r="K456" s="93" t="s">
        <v>25</v>
      </c>
      <c r="L456" s="94">
        <v>209.70000000000002</v>
      </c>
      <c r="M456" s="90" t="s">
        <v>21</v>
      </c>
      <c r="N456" s="93" t="s">
        <v>22</v>
      </c>
      <c r="O456" s="93" t="s">
        <v>474</v>
      </c>
      <c r="P456" s="95">
        <v>42318</v>
      </c>
      <c r="Q456" s="90" t="s">
        <v>23</v>
      </c>
    </row>
    <row r="457" spans="1:17" x14ac:dyDescent="0.25">
      <c r="A457" s="90" t="s">
        <v>462</v>
      </c>
      <c r="B457" s="91" t="s">
        <v>17</v>
      </c>
      <c r="C457" s="92" t="s">
        <v>41</v>
      </c>
      <c r="D457" s="92" t="s">
        <v>42</v>
      </c>
      <c r="E457" s="90" t="s">
        <v>18</v>
      </c>
      <c r="F457" s="92" t="s">
        <v>54</v>
      </c>
      <c r="G457" s="92" t="s">
        <v>24</v>
      </c>
      <c r="H457" s="90" t="s">
        <v>473</v>
      </c>
      <c r="I457" s="90" t="s">
        <v>18</v>
      </c>
      <c r="J457" s="93" t="s">
        <v>18</v>
      </c>
      <c r="K457" s="93" t="s">
        <v>25</v>
      </c>
      <c r="L457" s="94">
        <v>209.70000000000002</v>
      </c>
      <c r="M457" s="90" t="s">
        <v>21</v>
      </c>
      <c r="N457" s="93" t="s">
        <v>22</v>
      </c>
      <c r="O457" s="93" t="s">
        <v>475</v>
      </c>
      <c r="P457" s="95">
        <v>42318</v>
      </c>
      <c r="Q457" s="90" t="s">
        <v>23</v>
      </c>
    </row>
    <row r="458" spans="1:17" x14ac:dyDescent="0.25">
      <c r="A458" s="90" t="s">
        <v>462</v>
      </c>
      <c r="B458" s="91" t="s">
        <v>17</v>
      </c>
      <c r="C458" s="92" t="s">
        <v>41</v>
      </c>
      <c r="D458" s="92" t="s">
        <v>42</v>
      </c>
      <c r="E458" s="90" t="s">
        <v>18</v>
      </c>
      <c r="F458" s="92" t="s">
        <v>54</v>
      </c>
      <c r="G458" s="92" t="s">
        <v>24</v>
      </c>
      <c r="H458" s="90" t="s">
        <v>476</v>
      </c>
      <c r="I458" s="90" t="s">
        <v>18</v>
      </c>
      <c r="J458" s="93" t="s">
        <v>18</v>
      </c>
      <c r="K458" s="93" t="s">
        <v>25</v>
      </c>
      <c r="L458" s="94">
        <v>209.70000000000002</v>
      </c>
      <c r="M458" s="90" t="s">
        <v>21</v>
      </c>
      <c r="N458" s="93" t="s">
        <v>22</v>
      </c>
      <c r="O458" s="93" t="s">
        <v>477</v>
      </c>
      <c r="P458" s="95">
        <v>42318</v>
      </c>
      <c r="Q458" s="90" t="s">
        <v>23</v>
      </c>
    </row>
    <row r="459" spans="1:17" x14ac:dyDescent="0.25">
      <c r="A459" s="90" t="s">
        <v>462</v>
      </c>
      <c r="B459" s="91" t="s">
        <v>17</v>
      </c>
      <c r="C459" s="92" t="s">
        <v>41</v>
      </c>
      <c r="D459" s="92" t="s">
        <v>42</v>
      </c>
      <c r="E459" s="90" t="s">
        <v>18</v>
      </c>
      <c r="F459" s="92" t="s">
        <v>54</v>
      </c>
      <c r="G459" s="92" t="s">
        <v>24</v>
      </c>
      <c r="H459" s="90" t="s">
        <v>476</v>
      </c>
      <c r="I459" s="90" t="s">
        <v>18</v>
      </c>
      <c r="J459" s="93" t="s">
        <v>18</v>
      </c>
      <c r="K459" s="93" t="s">
        <v>25</v>
      </c>
      <c r="L459" s="94">
        <v>209.70000000000002</v>
      </c>
      <c r="M459" s="90" t="s">
        <v>21</v>
      </c>
      <c r="N459" s="93" t="s">
        <v>22</v>
      </c>
      <c r="O459" s="93" t="s">
        <v>478</v>
      </c>
      <c r="P459" s="95">
        <v>42318</v>
      </c>
      <c r="Q459" s="90" t="s">
        <v>23</v>
      </c>
    </row>
    <row r="460" spans="1:17" x14ac:dyDescent="0.25">
      <c r="A460" s="90" t="s">
        <v>462</v>
      </c>
      <c r="B460" s="91" t="s">
        <v>17</v>
      </c>
      <c r="C460" s="92" t="s">
        <v>41</v>
      </c>
      <c r="D460" s="92" t="s">
        <v>42</v>
      </c>
      <c r="E460" s="90" t="s">
        <v>18</v>
      </c>
      <c r="F460" s="92" t="s">
        <v>54</v>
      </c>
      <c r="G460" s="92" t="s">
        <v>24</v>
      </c>
      <c r="H460" s="90" t="s">
        <v>480</v>
      </c>
      <c r="I460" s="90" t="s">
        <v>18</v>
      </c>
      <c r="J460" s="93" t="s">
        <v>18</v>
      </c>
      <c r="K460" s="93" t="s">
        <v>25</v>
      </c>
      <c r="L460" s="94">
        <v>353.92</v>
      </c>
      <c r="M460" s="90" t="s">
        <v>21</v>
      </c>
      <c r="N460" s="93" t="s">
        <v>22</v>
      </c>
      <c r="O460" s="93" t="s">
        <v>481</v>
      </c>
      <c r="P460" s="95">
        <v>42318</v>
      </c>
      <c r="Q460" s="90" t="s">
        <v>23</v>
      </c>
    </row>
    <row r="461" spans="1:17" x14ac:dyDescent="0.25">
      <c r="A461" s="90" t="s">
        <v>462</v>
      </c>
      <c r="B461" s="91" t="s">
        <v>17</v>
      </c>
      <c r="C461" s="92" t="s">
        <v>41</v>
      </c>
      <c r="D461" s="92" t="s">
        <v>57</v>
      </c>
      <c r="E461" s="90" t="s">
        <v>18</v>
      </c>
      <c r="F461" s="92" t="s">
        <v>54</v>
      </c>
      <c r="G461" s="92" t="s">
        <v>24</v>
      </c>
      <c r="H461" s="90" t="s">
        <v>482</v>
      </c>
      <c r="I461" s="90" t="s">
        <v>18</v>
      </c>
      <c r="J461" s="93" t="s">
        <v>18</v>
      </c>
      <c r="K461" s="93" t="s">
        <v>25</v>
      </c>
      <c r="L461" s="94">
        <v>353.92</v>
      </c>
      <c r="M461" s="90" t="s">
        <v>21</v>
      </c>
      <c r="N461" s="93" t="s">
        <v>22</v>
      </c>
      <c r="O461" s="93" t="s">
        <v>483</v>
      </c>
      <c r="P461" s="95">
        <v>42318</v>
      </c>
      <c r="Q461" s="90" t="s">
        <v>23</v>
      </c>
    </row>
    <row r="462" spans="1:17" x14ac:dyDescent="0.25">
      <c r="A462" s="90" t="s">
        <v>462</v>
      </c>
      <c r="B462" s="91" t="s">
        <v>17</v>
      </c>
      <c r="C462" s="92" t="s">
        <v>41</v>
      </c>
      <c r="D462" s="92" t="s">
        <v>57</v>
      </c>
      <c r="E462" s="90" t="s">
        <v>18</v>
      </c>
      <c r="F462" s="92" t="s">
        <v>54</v>
      </c>
      <c r="G462" s="92" t="s">
        <v>24</v>
      </c>
      <c r="H462" s="90" t="s">
        <v>484</v>
      </c>
      <c r="I462" s="90" t="s">
        <v>18</v>
      </c>
      <c r="J462" s="93" t="s">
        <v>18</v>
      </c>
      <c r="K462" s="93" t="s">
        <v>25</v>
      </c>
      <c r="L462" s="94">
        <v>353.92</v>
      </c>
      <c r="M462" s="90" t="s">
        <v>21</v>
      </c>
      <c r="N462" s="93" t="s">
        <v>22</v>
      </c>
      <c r="O462" s="93" t="s">
        <v>485</v>
      </c>
      <c r="P462" s="95">
        <v>42318</v>
      </c>
      <c r="Q462" s="90" t="s">
        <v>23</v>
      </c>
    </row>
    <row r="463" spans="1:17" x14ac:dyDescent="0.25">
      <c r="A463" s="90" t="s">
        <v>462</v>
      </c>
      <c r="B463" s="91" t="s">
        <v>17</v>
      </c>
      <c r="C463" s="92" t="s">
        <v>41</v>
      </c>
      <c r="D463" s="92" t="s">
        <v>42</v>
      </c>
      <c r="E463" s="90" t="s">
        <v>18</v>
      </c>
      <c r="F463" s="92" t="s">
        <v>54</v>
      </c>
      <c r="G463" s="92" t="s">
        <v>24</v>
      </c>
      <c r="H463" s="90" t="s">
        <v>486</v>
      </c>
      <c r="I463" s="90" t="s">
        <v>18</v>
      </c>
      <c r="J463" s="93" t="s">
        <v>18</v>
      </c>
      <c r="K463" s="93" t="s">
        <v>25</v>
      </c>
      <c r="L463" s="94">
        <v>363.7</v>
      </c>
      <c r="M463" s="90" t="s">
        <v>21</v>
      </c>
      <c r="N463" s="93" t="s">
        <v>22</v>
      </c>
      <c r="O463" s="93" t="s">
        <v>487</v>
      </c>
      <c r="P463" s="95">
        <v>42318</v>
      </c>
      <c r="Q463" s="90" t="s">
        <v>23</v>
      </c>
    </row>
    <row r="464" spans="1:17" x14ac:dyDescent="0.25">
      <c r="A464" s="90" t="s">
        <v>462</v>
      </c>
      <c r="B464" s="91" t="s">
        <v>17</v>
      </c>
      <c r="C464" s="92" t="s">
        <v>41</v>
      </c>
      <c r="D464" s="92" t="s">
        <v>42</v>
      </c>
      <c r="E464" s="90" t="s">
        <v>18</v>
      </c>
      <c r="F464" s="92" t="s">
        <v>54</v>
      </c>
      <c r="G464" s="92" t="s">
        <v>24</v>
      </c>
      <c r="H464" s="90" t="s">
        <v>488</v>
      </c>
      <c r="I464" s="90" t="s">
        <v>18</v>
      </c>
      <c r="J464" s="93" t="s">
        <v>18</v>
      </c>
      <c r="K464" s="93" t="s">
        <v>25</v>
      </c>
      <c r="L464" s="94">
        <v>209.69</v>
      </c>
      <c r="M464" s="90" t="s">
        <v>21</v>
      </c>
      <c r="N464" s="93" t="s">
        <v>22</v>
      </c>
      <c r="O464" s="93" t="s">
        <v>489</v>
      </c>
      <c r="P464" s="95">
        <v>42318</v>
      </c>
      <c r="Q464" s="90" t="s">
        <v>23</v>
      </c>
    </row>
    <row r="465" spans="1:17" x14ac:dyDescent="0.25">
      <c r="A465" s="90" t="s">
        <v>462</v>
      </c>
      <c r="B465" s="91" t="s">
        <v>17</v>
      </c>
      <c r="C465" s="92" t="s">
        <v>41</v>
      </c>
      <c r="D465" s="92" t="s">
        <v>57</v>
      </c>
      <c r="E465" s="90" t="s">
        <v>18</v>
      </c>
      <c r="F465" s="92" t="s">
        <v>54</v>
      </c>
      <c r="G465" s="92" t="s">
        <v>24</v>
      </c>
      <c r="H465" s="90" t="s">
        <v>484</v>
      </c>
      <c r="I465" s="90" t="s">
        <v>18</v>
      </c>
      <c r="J465" s="93" t="s">
        <v>18</v>
      </c>
      <c r="K465" s="93" t="s">
        <v>25</v>
      </c>
      <c r="L465" s="94">
        <v>32.74</v>
      </c>
      <c r="M465" s="90" t="s">
        <v>21</v>
      </c>
      <c r="N465" s="93" t="s">
        <v>22</v>
      </c>
      <c r="O465" s="93" t="s">
        <v>490</v>
      </c>
      <c r="P465" s="95">
        <v>42318</v>
      </c>
      <c r="Q465" s="90" t="s">
        <v>23</v>
      </c>
    </row>
    <row r="466" spans="1:17" x14ac:dyDescent="0.25">
      <c r="A466" s="90" t="s">
        <v>462</v>
      </c>
      <c r="B466" s="91" t="s">
        <v>17</v>
      </c>
      <c r="C466" s="92" t="s">
        <v>41</v>
      </c>
      <c r="D466" s="92" t="s">
        <v>95</v>
      </c>
      <c r="E466" s="90" t="s">
        <v>18</v>
      </c>
      <c r="F466" s="92" t="s">
        <v>54</v>
      </c>
      <c r="G466" s="92" t="s">
        <v>24</v>
      </c>
      <c r="H466" s="90" t="s">
        <v>491</v>
      </c>
      <c r="I466" s="90" t="s">
        <v>18</v>
      </c>
      <c r="J466" s="93" t="s">
        <v>18</v>
      </c>
      <c r="K466" s="93" t="s">
        <v>25</v>
      </c>
      <c r="L466" s="94">
        <v>386.66</v>
      </c>
      <c r="M466" s="90" t="s">
        <v>21</v>
      </c>
      <c r="N466" s="93" t="s">
        <v>22</v>
      </c>
      <c r="O466" s="93" t="s">
        <v>492</v>
      </c>
      <c r="P466" s="95">
        <v>42318</v>
      </c>
      <c r="Q466" s="90" t="s">
        <v>23</v>
      </c>
    </row>
    <row r="467" spans="1:17" x14ac:dyDescent="0.25">
      <c r="A467" s="90" t="s">
        <v>462</v>
      </c>
      <c r="B467" s="91" t="s">
        <v>17</v>
      </c>
      <c r="C467" s="92" t="s">
        <v>41</v>
      </c>
      <c r="D467" s="92" t="s">
        <v>42</v>
      </c>
      <c r="E467" s="90" t="s">
        <v>18</v>
      </c>
      <c r="F467" s="92" t="s">
        <v>54</v>
      </c>
      <c r="G467" s="92" t="s">
        <v>24</v>
      </c>
      <c r="H467" s="90" t="s">
        <v>493</v>
      </c>
      <c r="I467" s="90" t="s">
        <v>18</v>
      </c>
      <c r="J467" s="93" t="s">
        <v>18</v>
      </c>
      <c r="K467" s="93" t="s">
        <v>25</v>
      </c>
      <c r="L467" s="94">
        <v>386.66</v>
      </c>
      <c r="M467" s="90" t="s">
        <v>21</v>
      </c>
      <c r="N467" s="93" t="s">
        <v>22</v>
      </c>
      <c r="O467" s="93" t="s">
        <v>494</v>
      </c>
      <c r="P467" s="95">
        <v>42318</v>
      </c>
      <c r="Q467" s="90" t="s">
        <v>23</v>
      </c>
    </row>
    <row r="468" spans="1:17" x14ac:dyDescent="0.25">
      <c r="A468" s="90" t="s">
        <v>462</v>
      </c>
      <c r="B468" s="91" t="s">
        <v>17</v>
      </c>
      <c r="C468" s="92" t="s">
        <v>41</v>
      </c>
      <c r="D468" s="92" t="s">
        <v>42</v>
      </c>
      <c r="E468" s="90" t="s">
        <v>18</v>
      </c>
      <c r="F468" s="92" t="s">
        <v>54</v>
      </c>
      <c r="G468" s="92" t="s">
        <v>24</v>
      </c>
      <c r="H468" s="90" t="s">
        <v>486</v>
      </c>
      <c r="I468" s="90" t="s">
        <v>18</v>
      </c>
      <c r="J468" s="93" t="s">
        <v>18</v>
      </c>
      <c r="K468" s="93" t="s">
        <v>25</v>
      </c>
      <c r="L468" s="94">
        <v>386.66</v>
      </c>
      <c r="M468" s="90" t="s">
        <v>21</v>
      </c>
      <c r="N468" s="93" t="s">
        <v>22</v>
      </c>
      <c r="O468" s="93" t="s">
        <v>495</v>
      </c>
      <c r="P468" s="95">
        <v>42318</v>
      </c>
      <c r="Q468" s="90" t="s">
        <v>23</v>
      </c>
    </row>
    <row r="469" spans="1:17" x14ac:dyDescent="0.25">
      <c r="A469" s="90" t="s">
        <v>462</v>
      </c>
      <c r="B469" s="91" t="s">
        <v>17</v>
      </c>
      <c r="C469" s="92" t="s">
        <v>41</v>
      </c>
      <c r="D469" s="92" t="s">
        <v>42</v>
      </c>
      <c r="E469" s="90" t="s">
        <v>18</v>
      </c>
      <c r="F469" s="92" t="s">
        <v>54</v>
      </c>
      <c r="G469" s="92" t="s">
        <v>24</v>
      </c>
      <c r="H469" s="90" t="s">
        <v>496</v>
      </c>
      <c r="I469" s="90" t="s">
        <v>18</v>
      </c>
      <c r="J469" s="93" t="s">
        <v>18</v>
      </c>
      <c r="K469" s="93" t="s">
        <v>25</v>
      </c>
      <c r="L469" s="94">
        <v>386.66</v>
      </c>
      <c r="M469" s="90" t="s">
        <v>21</v>
      </c>
      <c r="N469" s="93" t="s">
        <v>22</v>
      </c>
      <c r="O469" s="93" t="s">
        <v>497</v>
      </c>
      <c r="P469" s="95">
        <v>42318</v>
      </c>
      <c r="Q469" s="90" t="s">
        <v>23</v>
      </c>
    </row>
    <row r="470" spans="1:17" x14ac:dyDescent="0.25">
      <c r="A470" s="90" t="s">
        <v>462</v>
      </c>
      <c r="B470" s="91" t="s">
        <v>17</v>
      </c>
      <c r="C470" s="92" t="s">
        <v>41</v>
      </c>
      <c r="D470" s="92" t="s">
        <v>42</v>
      </c>
      <c r="E470" s="90" t="s">
        <v>18</v>
      </c>
      <c r="F470" s="92" t="s">
        <v>54</v>
      </c>
      <c r="G470" s="92" t="s">
        <v>24</v>
      </c>
      <c r="H470" s="90" t="s">
        <v>498</v>
      </c>
      <c r="I470" s="90" t="s">
        <v>18</v>
      </c>
      <c r="J470" s="93" t="s">
        <v>18</v>
      </c>
      <c r="K470" s="93" t="s">
        <v>25</v>
      </c>
      <c r="L470" s="94">
        <v>419.38</v>
      </c>
      <c r="M470" s="90" t="s">
        <v>21</v>
      </c>
      <c r="N470" s="93" t="s">
        <v>22</v>
      </c>
      <c r="O470" s="93" t="s">
        <v>499</v>
      </c>
      <c r="P470" s="95">
        <v>42318</v>
      </c>
      <c r="Q470" s="90" t="s">
        <v>23</v>
      </c>
    </row>
    <row r="471" spans="1:17" x14ac:dyDescent="0.25">
      <c r="A471" s="90" t="s">
        <v>462</v>
      </c>
      <c r="B471" s="91" t="s">
        <v>17</v>
      </c>
      <c r="C471" s="92" t="s">
        <v>41</v>
      </c>
      <c r="D471" s="92" t="s">
        <v>42</v>
      </c>
      <c r="E471" s="90" t="s">
        <v>18</v>
      </c>
      <c r="F471" s="92" t="s">
        <v>54</v>
      </c>
      <c r="G471" s="92" t="s">
        <v>24</v>
      </c>
      <c r="H471" s="90" t="s">
        <v>498</v>
      </c>
      <c r="I471" s="90" t="s">
        <v>18</v>
      </c>
      <c r="J471" s="93" t="s">
        <v>18</v>
      </c>
      <c r="K471" s="93" t="s">
        <v>25</v>
      </c>
      <c r="L471" s="94">
        <v>419.38</v>
      </c>
      <c r="M471" s="90" t="s">
        <v>21</v>
      </c>
      <c r="N471" s="93" t="s">
        <v>22</v>
      </c>
      <c r="O471" s="93" t="s">
        <v>500</v>
      </c>
      <c r="P471" s="95">
        <v>42318</v>
      </c>
      <c r="Q471" s="90" t="s">
        <v>23</v>
      </c>
    </row>
    <row r="472" spans="1:17" x14ac:dyDescent="0.25">
      <c r="A472" s="90" t="s">
        <v>462</v>
      </c>
      <c r="B472" s="91" t="s">
        <v>17</v>
      </c>
      <c r="C472" s="92" t="s">
        <v>41</v>
      </c>
      <c r="D472" s="92" t="s">
        <v>57</v>
      </c>
      <c r="E472" s="90" t="s">
        <v>18</v>
      </c>
      <c r="F472" s="92" t="s">
        <v>54</v>
      </c>
      <c r="G472" s="92" t="s">
        <v>24</v>
      </c>
      <c r="H472" s="90" t="s">
        <v>502</v>
      </c>
      <c r="I472" s="90" t="s">
        <v>18</v>
      </c>
      <c r="J472" s="93" t="s">
        <v>18</v>
      </c>
      <c r="K472" s="93" t="s">
        <v>25</v>
      </c>
      <c r="L472" s="94">
        <v>419.40000000000003</v>
      </c>
      <c r="M472" s="90" t="s">
        <v>21</v>
      </c>
      <c r="N472" s="93" t="s">
        <v>22</v>
      </c>
      <c r="O472" s="93" t="s">
        <v>503</v>
      </c>
      <c r="P472" s="95">
        <v>42318</v>
      </c>
      <c r="Q472" s="90" t="s">
        <v>23</v>
      </c>
    </row>
    <row r="473" spans="1:17" x14ac:dyDescent="0.25">
      <c r="A473" s="90" t="s">
        <v>462</v>
      </c>
      <c r="B473" s="91" t="s">
        <v>17</v>
      </c>
      <c r="C473" s="92" t="s">
        <v>41</v>
      </c>
      <c r="D473" s="92" t="s">
        <v>42</v>
      </c>
      <c r="E473" s="90" t="s">
        <v>18</v>
      </c>
      <c r="F473" s="92" t="s">
        <v>54</v>
      </c>
      <c r="G473" s="92" t="s">
        <v>24</v>
      </c>
      <c r="H473" s="90" t="s">
        <v>504</v>
      </c>
      <c r="I473" s="90" t="s">
        <v>18</v>
      </c>
      <c r="J473" s="93" t="s">
        <v>18</v>
      </c>
      <c r="K473" s="93" t="s">
        <v>25</v>
      </c>
      <c r="L473" s="94">
        <v>419.40000000000003</v>
      </c>
      <c r="M473" s="90" t="s">
        <v>21</v>
      </c>
      <c r="N473" s="93" t="s">
        <v>22</v>
      </c>
      <c r="O473" s="93" t="s">
        <v>505</v>
      </c>
      <c r="P473" s="95">
        <v>42318</v>
      </c>
      <c r="Q473" s="90" t="s">
        <v>23</v>
      </c>
    </row>
    <row r="474" spans="1:17" x14ac:dyDescent="0.25">
      <c r="A474" s="90" t="s">
        <v>462</v>
      </c>
      <c r="B474" s="91" t="s">
        <v>17</v>
      </c>
      <c r="C474" s="92" t="s">
        <v>41</v>
      </c>
      <c r="D474" s="92" t="s">
        <v>57</v>
      </c>
      <c r="E474" s="90" t="s">
        <v>18</v>
      </c>
      <c r="F474" s="92" t="s">
        <v>54</v>
      </c>
      <c r="G474" s="92" t="s">
        <v>24</v>
      </c>
      <c r="H474" s="90" t="s">
        <v>506</v>
      </c>
      <c r="I474" s="90" t="s">
        <v>18</v>
      </c>
      <c r="J474" s="93" t="s">
        <v>18</v>
      </c>
      <c r="K474" s="93" t="s">
        <v>25</v>
      </c>
      <c r="L474" s="94">
        <v>419.40000000000003</v>
      </c>
      <c r="M474" s="90" t="s">
        <v>21</v>
      </c>
      <c r="N474" s="93" t="s">
        <v>22</v>
      </c>
      <c r="O474" s="93" t="s">
        <v>507</v>
      </c>
      <c r="P474" s="95">
        <v>42318</v>
      </c>
      <c r="Q474" s="90" t="s">
        <v>23</v>
      </c>
    </row>
    <row r="475" spans="1:17" x14ac:dyDescent="0.25">
      <c r="A475" s="90" t="s">
        <v>462</v>
      </c>
      <c r="B475" s="91" t="s">
        <v>17</v>
      </c>
      <c r="C475" s="92" t="s">
        <v>41</v>
      </c>
      <c r="D475" s="92" t="s">
        <v>42</v>
      </c>
      <c r="E475" s="90" t="s">
        <v>18</v>
      </c>
      <c r="F475" s="92" t="s">
        <v>54</v>
      </c>
      <c r="G475" s="92" t="s">
        <v>24</v>
      </c>
      <c r="H475" s="90" t="s">
        <v>508</v>
      </c>
      <c r="I475" s="90" t="s">
        <v>18</v>
      </c>
      <c r="J475" s="93" t="s">
        <v>18</v>
      </c>
      <c r="K475" s="93" t="s">
        <v>25</v>
      </c>
      <c r="L475" s="94">
        <v>419.40000000000003</v>
      </c>
      <c r="M475" s="90" t="s">
        <v>21</v>
      </c>
      <c r="N475" s="93" t="s">
        <v>22</v>
      </c>
      <c r="O475" s="93" t="s">
        <v>509</v>
      </c>
      <c r="P475" s="95">
        <v>42318</v>
      </c>
      <c r="Q475" s="90" t="s">
        <v>23</v>
      </c>
    </row>
    <row r="476" spans="1:17" x14ac:dyDescent="0.25">
      <c r="A476" s="90" t="s">
        <v>462</v>
      </c>
      <c r="B476" s="91" t="s">
        <v>17</v>
      </c>
      <c r="C476" s="92" t="s">
        <v>41</v>
      </c>
      <c r="D476" s="92" t="s">
        <v>42</v>
      </c>
      <c r="E476" s="90" t="s">
        <v>18</v>
      </c>
      <c r="F476" s="92" t="s">
        <v>54</v>
      </c>
      <c r="G476" s="92" t="s">
        <v>24</v>
      </c>
      <c r="H476" s="90" t="s">
        <v>510</v>
      </c>
      <c r="I476" s="90" t="s">
        <v>18</v>
      </c>
      <c r="J476" s="93" t="s">
        <v>18</v>
      </c>
      <c r="K476" s="93" t="s">
        <v>25</v>
      </c>
      <c r="L476" s="94">
        <v>419.40000000000003</v>
      </c>
      <c r="M476" s="90" t="s">
        <v>21</v>
      </c>
      <c r="N476" s="93" t="s">
        <v>22</v>
      </c>
      <c r="O476" s="93" t="s">
        <v>511</v>
      </c>
      <c r="P476" s="95">
        <v>42318</v>
      </c>
      <c r="Q476" s="90" t="s">
        <v>23</v>
      </c>
    </row>
    <row r="477" spans="1:17" x14ac:dyDescent="0.25">
      <c r="A477" s="90" t="s">
        <v>462</v>
      </c>
      <c r="B477" s="91" t="s">
        <v>17</v>
      </c>
      <c r="C477" s="92" t="s">
        <v>41</v>
      </c>
      <c r="D477" s="92" t="s">
        <v>42</v>
      </c>
      <c r="E477" s="90" t="s">
        <v>18</v>
      </c>
      <c r="F477" s="92" t="s">
        <v>54</v>
      </c>
      <c r="G477" s="92" t="s">
        <v>24</v>
      </c>
      <c r="H477" s="90" t="s">
        <v>512</v>
      </c>
      <c r="I477" s="90" t="s">
        <v>18</v>
      </c>
      <c r="J477" s="93" t="s">
        <v>18</v>
      </c>
      <c r="K477" s="93" t="s">
        <v>25</v>
      </c>
      <c r="L477" s="94">
        <v>419.40000000000003</v>
      </c>
      <c r="M477" s="90" t="s">
        <v>21</v>
      </c>
      <c r="N477" s="93" t="s">
        <v>22</v>
      </c>
      <c r="O477" s="93" t="s">
        <v>513</v>
      </c>
      <c r="P477" s="95">
        <v>42318</v>
      </c>
      <c r="Q477" s="90" t="s">
        <v>23</v>
      </c>
    </row>
    <row r="478" spans="1:17" x14ac:dyDescent="0.25">
      <c r="A478" s="90" t="s">
        <v>462</v>
      </c>
      <c r="B478" s="91" t="s">
        <v>17</v>
      </c>
      <c r="C478" s="92" t="s">
        <v>41</v>
      </c>
      <c r="D478" s="92" t="s">
        <v>42</v>
      </c>
      <c r="E478" s="90" t="s">
        <v>18</v>
      </c>
      <c r="F478" s="92" t="s">
        <v>54</v>
      </c>
      <c r="G478" s="92" t="s">
        <v>24</v>
      </c>
      <c r="H478" s="90" t="s">
        <v>514</v>
      </c>
      <c r="I478" s="90" t="s">
        <v>18</v>
      </c>
      <c r="J478" s="93" t="s">
        <v>18</v>
      </c>
      <c r="K478" s="93" t="s">
        <v>25</v>
      </c>
      <c r="L478" s="94">
        <v>419.40000000000003</v>
      </c>
      <c r="M478" s="90" t="s">
        <v>21</v>
      </c>
      <c r="N478" s="93" t="s">
        <v>22</v>
      </c>
      <c r="O478" s="93" t="s">
        <v>515</v>
      </c>
      <c r="P478" s="95">
        <v>42318</v>
      </c>
      <c r="Q478" s="90" t="s">
        <v>23</v>
      </c>
    </row>
    <row r="479" spans="1:17" x14ac:dyDescent="0.25">
      <c r="A479" s="90" t="s">
        <v>462</v>
      </c>
      <c r="B479" s="91" t="s">
        <v>17</v>
      </c>
      <c r="C479" s="92" t="s">
        <v>41</v>
      </c>
      <c r="D479" s="92" t="s">
        <v>42</v>
      </c>
      <c r="E479" s="90" t="s">
        <v>18</v>
      </c>
      <c r="F479" s="92" t="s">
        <v>54</v>
      </c>
      <c r="G479" s="92" t="s">
        <v>24</v>
      </c>
      <c r="H479" s="90" t="s">
        <v>473</v>
      </c>
      <c r="I479" s="90" t="s">
        <v>18</v>
      </c>
      <c r="J479" s="93" t="s">
        <v>18</v>
      </c>
      <c r="K479" s="93" t="s">
        <v>25</v>
      </c>
      <c r="L479" s="94">
        <v>-209.70000000000002</v>
      </c>
      <c r="M479" s="90" t="s">
        <v>21</v>
      </c>
      <c r="N479" s="93" t="s">
        <v>22</v>
      </c>
      <c r="O479" s="93" t="s">
        <v>475</v>
      </c>
      <c r="P479" s="95">
        <v>42318</v>
      </c>
      <c r="Q479" s="90" t="s">
        <v>23</v>
      </c>
    </row>
    <row r="480" spans="1:17" x14ac:dyDescent="0.25">
      <c r="A480" s="90" t="s">
        <v>462</v>
      </c>
      <c r="B480" s="91" t="s">
        <v>17</v>
      </c>
      <c r="C480" s="92" t="s">
        <v>41</v>
      </c>
      <c r="D480" s="92" t="s">
        <v>42</v>
      </c>
      <c r="E480" s="90" t="s">
        <v>18</v>
      </c>
      <c r="F480" s="92" t="s">
        <v>54</v>
      </c>
      <c r="G480" s="92" t="s">
        <v>24</v>
      </c>
      <c r="H480" s="90" t="s">
        <v>486</v>
      </c>
      <c r="I480" s="90" t="s">
        <v>18</v>
      </c>
      <c r="J480" s="93" t="s">
        <v>18</v>
      </c>
      <c r="K480" s="93" t="s">
        <v>25</v>
      </c>
      <c r="L480" s="94">
        <v>-386.66</v>
      </c>
      <c r="M480" s="90" t="s">
        <v>21</v>
      </c>
      <c r="N480" s="93" t="s">
        <v>22</v>
      </c>
      <c r="O480" s="93" t="s">
        <v>495</v>
      </c>
      <c r="P480" s="95">
        <v>42318</v>
      </c>
      <c r="Q480" s="90" t="s">
        <v>23</v>
      </c>
    </row>
    <row r="481" spans="1:17" x14ac:dyDescent="0.25">
      <c r="A481" s="90" t="s">
        <v>462</v>
      </c>
      <c r="B481" s="91" t="s">
        <v>17</v>
      </c>
      <c r="C481" s="92" t="s">
        <v>41</v>
      </c>
      <c r="D481" s="92" t="s">
        <v>42</v>
      </c>
      <c r="E481" s="90" t="s">
        <v>18</v>
      </c>
      <c r="F481" s="92" t="s">
        <v>54</v>
      </c>
      <c r="G481" s="92" t="s">
        <v>69</v>
      </c>
      <c r="H481" s="90" t="s">
        <v>465</v>
      </c>
      <c r="I481" s="90" t="s">
        <v>18</v>
      </c>
      <c r="J481" s="93" t="s">
        <v>18</v>
      </c>
      <c r="K481" s="93" t="s">
        <v>25</v>
      </c>
      <c r="L481" s="94">
        <v>176.96</v>
      </c>
      <c r="M481" s="90" t="s">
        <v>21</v>
      </c>
      <c r="N481" s="93" t="s">
        <v>22</v>
      </c>
      <c r="O481" s="93" t="s">
        <v>467</v>
      </c>
      <c r="P481" s="95">
        <v>42318</v>
      </c>
      <c r="Q481" s="90" t="s">
        <v>23</v>
      </c>
    </row>
    <row r="482" spans="1:17" x14ac:dyDescent="0.25">
      <c r="A482" s="90" t="s">
        <v>462</v>
      </c>
      <c r="B482" s="91" t="s">
        <v>17</v>
      </c>
      <c r="C482" s="92" t="s">
        <v>41</v>
      </c>
      <c r="D482" s="92" t="s">
        <v>42</v>
      </c>
      <c r="E482" s="90" t="s">
        <v>18</v>
      </c>
      <c r="F482" s="92" t="s">
        <v>54</v>
      </c>
      <c r="G482" s="92" t="s">
        <v>34</v>
      </c>
      <c r="H482" s="90" t="s">
        <v>197</v>
      </c>
      <c r="I482" s="90" t="s">
        <v>18</v>
      </c>
      <c r="J482" s="93" t="s">
        <v>18</v>
      </c>
      <c r="K482" s="93" t="s">
        <v>25</v>
      </c>
      <c r="L482" s="94">
        <v>419.40000000000003</v>
      </c>
      <c r="M482" s="90" t="s">
        <v>21</v>
      </c>
      <c r="N482" s="93" t="s">
        <v>22</v>
      </c>
      <c r="O482" s="93" t="s">
        <v>501</v>
      </c>
      <c r="P482" s="95">
        <v>42318</v>
      </c>
      <c r="Q482" s="90" t="s">
        <v>23</v>
      </c>
    </row>
    <row r="483" spans="1:17" x14ac:dyDescent="0.25">
      <c r="A483" s="90" t="s">
        <v>447</v>
      </c>
      <c r="B483" s="91" t="s">
        <v>17</v>
      </c>
      <c r="C483" s="92" t="s">
        <v>41</v>
      </c>
      <c r="D483" s="92" t="s">
        <v>42</v>
      </c>
      <c r="E483" s="90" t="s">
        <v>18</v>
      </c>
      <c r="F483" s="92" t="s">
        <v>54</v>
      </c>
      <c r="G483" s="92" t="s">
        <v>28</v>
      </c>
      <c r="H483" s="90" t="s">
        <v>580</v>
      </c>
      <c r="I483" s="90" t="s">
        <v>18</v>
      </c>
      <c r="J483" s="93" t="s">
        <v>18</v>
      </c>
      <c r="K483" s="93" t="s">
        <v>29</v>
      </c>
      <c r="L483" s="94">
        <v>597.96</v>
      </c>
      <c r="M483" s="90" t="s">
        <v>21</v>
      </c>
      <c r="N483" s="93" t="s">
        <v>22</v>
      </c>
      <c r="O483" s="93" t="s">
        <v>581</v>
      </c>
      <c r="P483" s="95">
        <v>42349</v>
      </c>
      <c r="Q483" s="90" t="s">
        <v>23</v>
      </c>
    </row>
    <row r="484" spans="1:17" x14ac:dyDescent="0.25">
      <c r="A484" s="90" t="s">
        <v>447</v>
      </c>
      <c r="B484" s="91" t="s">
        <v>17</v>
      </c>
      <c r="C484" s="92" t="s">
        <v>41</v>
      </c>
      <c r="D484" s="92" t="s">
        <v>57</v>
      </c>
      <c r="E484" s="90" t="s">
        <v>18</v>
      </c>
      <c r="F484" s="92" t="s">
        <v>54</v>
      </c>
      <c r="G484" s="92" t="s">
        <v>28</v>
      </c>
      <c r="H484" s="90" t="s">
        <v>543</v>
      </c>
      <c r="I484" s="90" t="s">
        <v>18</v>
      </c>
      <c r="J484" s="93" t="s">
        <v>18</v>
      </c>
      <c r="K484" s="93" t="s">
        <v>29</v>
      </c>
      <c r="L484" s="94">
        <v>761.80000000000007</v>
      </c>
      <c r="M484" s="90" t="s">
        <v>21</v>
      </c>
      <c r="N484" s="93" t="s">
        <v>22</v>
      </c>
      <c r="O484" s="93" t="s">
        <v>584</v>
      </c>
      <c r="P484" s="95">
        <v>42349</v>
      </c>
      <c r="Q484" s="90" t="s">
        <v>23</v>
      </c>
    </row>
    <row r="485" spans="1:17" x14ac:dyDescent="0.25">
      <c r="A485" s="90" t="s">
        <v>447</v>
      </c>
      <c r="B485" s="91" t="s">
        <v>17</v>
      </c>
      <c r="C485" s="92" t="s">
        <v>41</v>
      </c>
      <c r="D485" s="92" t="s">
        <v>42</v>
      </c>
      <c r="E485" s="90" t="s">
        <v>18</v>
      </c>
      <c r="F485" s="92" t="s">
        <v>54</v>
      </c>
      <c r="G485" s="92" t="s">
        <v>34</v>
      </c>
      <c r="H485" s="90" t="s">
        <v>118</v>
      </c>
      <c r="I485" s="90" t="s">
        <v>18</v>
      </c>
      <c r="J485" s="93" t="s">
        <v>18</v>
      </c>
      <c r="K485" s="93" t="s">
        <v>29</v>
      </c>
      <c r="L485" s="94">
        <v>501</v>
      </c>
      <c r="M485" s="90" t="s">
        <v>21</v>
      </c>
      <c r="N485" s="93" t="s">
        <v>22</v>
      </c>
      <c r="O485" s="93" t="s">
        <v>578</v>
      </c>
      <c r="P485" s="95">
        <v>42349</v>
      </c>
      <c r="Q485" s="90" t="s">
        <v>23</v>
      </c>
    </row>
    <row r="486" spans="1:17" x14ac:dyDescent="0.25">
      <c r="A486" s="90" t="s">
        <v>447</v>
      </c>
      <c r="B486" s="91" t="s">
        <v>17</v>
      </c>
      <c r="C486" s="92" t="s">
        <v>41</v>
      </c>
      <c r="D486" s="92" t="s">
        <v>42</v>
      </c>
      <c r="E486" s="90" t="s">
        <v>18</v>
      </c>
      <c r="F486" s="92" t="s">
        <v>54</v>
      </c>
      <c r="G486" s="92" t="s">
        <v>34</v>
      </c>
      <c r="H486" s="90" t="s">
        <v>110</v>
      </c>
      <c r="I486" s="90" t="s">
        <v>18</v>
      </c>
      <c r="J486" s="93" t="s">
        <v>18</v>
      </c>
      <c r="K486" s="93" t="s">
        <v>29</v>
      </c>
      <c r="L486" s="94">
        <v>536</v>
      </c>
      <c r="M486" s="90" t="s">
        <v>21</v>
      </c>
      <c r="N486" s="93" t="s">
        <v>22</v>
      </c>
      <c r="O486" s="93" t="s">
        <v>579</v>
      </c>
      <c r="P486" s="95">
        <v>42349</v>
      </c>
      <c r="Q486" s="90" t="s">
        <v>23</v>
      </c>
    </row>
    <row r="487" spans="1:17" x14ac:dyDescent="0.25">
      <c r="A487" s="90" t="s">
        <v>447</v>
      </c>
      <c r="B487" s="91" t="s">
        <v>17</v>
      </c>
      <c r="C487" s="92" t="s">
        <v>41</v>
      </c>
      <c r="D487" s="92" t="s">
        <v>42</v>
      </c>
      <c r="E487" s="90" t="s">
        <v>18</v>
      </c>
      <c r="F487" s="92" t="s">
        <v>54</v>
      </c>
      <c r="G487" s="92" t="s">
        <v>34</v>
      </c>
      <c r="H487" s="90" t="s">
        <v>118</v>
      </c>
      <c r="I487" s="90" t="s">
        <v>18</v>
      </c>
      <c r="J487" s="93" t="s">
        <v>18</v>
      </c>
      <c r="K487" s="93" t="s">
        <v>29</v>
      </c>
      <c r="L487" s="94">
        <v>25</v>
      </c>
      <c r="M487" s="90" t="s">
        <v>21</v>
      </c>
      <c r="N487" s="93" t="s">
        <v>22</v>
      </c>
      <c r="O487" s="93" t="s">
        <v>588</v>
      </c>
      <c r="P487" s="95">
        <v>42349</v>
      </c>
      <c r="Q487" s="90" t="s">
        <v>23</v>
      </c>
    </row>
    <row r="488" spans="1:17" x14ac:dyDescent="0.25">
      <c r="A488" s="90" t="s">
        <v>447</v>
      </c>
      <c r="B488" s="91" t="s">
        <v>17</v>
      </c>
      <c r="C488" s="92" t="s">
        <v>41</v>
      </c>
      <c r="D488" s="92" t="s">
        <v>42</v>
      </c>
      <c r="E488" s="90" t="s">
        <v>18</v>
      </c>
      <c r="F488" s="92" t="s">
        <v>54</v>
      </c>
      <c r="G488" s="92" t="s">
        <v>34</v>
      </c>
      <c r="H488" s="90" t="s">
        <v>110</v>
      </c>
      <c r="I488" s="90" t="s">
        <v>18</v>
      </c>
      <c r="J488" s="93" t="s">
        <v>18</v>
      </c>
      <c r="K488" s="93" t="s">
        <v>29</v>
      </c>
      <c r="L488" s="94">
        <v>25</v>
      </c>
      <c r="M488" s="90" t="s">
        <v>21</v>
      </c>
      <c r="N488" s="93" t="s">
        <v>22</v>
      </c>
      <c r="O488" s="93" t="s">
        <v>589</v>
      </c>
      <c r="P488" s="95">
        <v>42349</v>
      </c>
      <c r="Q488" s="90" t="s">
        <v>23</v>
      </c>
    </row>
    <row r="489" spans="1:17" x14ac:dyDescent="0.25">
      <c r="A489" s="90" t="s">
        <v>447</v>
      </c>
      <c r="B489" s="91" t="s">
        <v>17</v>
      </c>
      <c r="C489" s="92" t="s">
        <v>41</v>
      </c>
      <c r="D489" s="92" t="s">
        <v>42</v>
      </c>
      <c r="E489" s="90" t="s">
        <v>18</v>
      </c>
      <c r="F489" s="92" t="s">
        <v>54</v>
      </c>
      <c r="G489" s="92" t="s">
        <v>34</v>
      </c>
      <c r="H489" s="90" t="s">
        <v>118</v>
      </c>
      <c r="I489" s="90" t="s">
        <v>18</v>
      </c>
      <c r="J489" s="93" t="s">
        <v>18</v>
      </c>
      <c r="K489" s="93" t="s">
        <v>29</v>
      </c>
      <c r="L489" s="94">
        <v>89.76</v>
      </c>
      <c r="M489" s="90" t="s">
        <v>21</v>
      </c>
      <c r="N489" s="93" t="s">
        <v>22</v>
      </c>
      <c r="O489" s="93" t="s">
        <v>596</v>
      </c>
      <c r="P489" s="95">
        <v>42349</v>
      </c>
      <c r="Q489" s="90" t="s">
        <v>23</v>
      </c>
    </row>
    <row r="490" spans="1:17" x14ac:dyDescent="0.25">
      <c r="A490" s="90" t="s">
        <v>447</v>
      </c>
      <c r="B490" s="91" t="s">
        <v>17</v>
      </c>
      <c r="C490" s="92" t="s">
        <v>41</v>
      </c>
      <c r="D490" s="92" t="s">
        <v>42</v>
      </c>
      <c r="E490" s="90" t="s">
        <v>18</v>
      </c>
      <c r="F490" s="92" t="s">
        <v>54</v>
      </c>
      <c r="G490" s="92" t="s">
        <v>34</v>
      </c>
      <c r="H490" s="90" t="s">
        <v>110</v>
      </c>
      <c r="I490" s="90" t="s">
        <v>18</v>
      </c>
      <c r="J490" s="93" t="s">
        <v>18</v>
      </c>
      <c r="K490" s="93" t="s">
        <v>29</v>
      </c>
      <c r="L490" s="94">
        <v>76.92</v>
      </c>
      <c r="M490" s="90" t="s">
        <v>21</v>
      </c>
      <c r="N490" s="93" t="s">
        <v>22</v>
      </c>
      <c r="O490" s="93" t="s">
        <v>613</v>
      </c>
      <c r="P490" s="95">
        <v>42349</v>
      </c>
      <c r="Q490" s="90" t="s">
        <v>23</v>
      </c>
    </row>
    <row r="491" spans="1:17" x14ac:dyDescent="0.25">
      <c r="A491" s="90" t="s">
        <v>447</v>
      </c>
      <c r="B491" s="91" t="s">
        <v>17</v>
      </c>
      <c r="C491" s="92" t="s">
        <v>41</v>
      </c>
      <c r="D491" s="92" t="s">
        <v>42</v>
      </c>
      <c r="E491" s="90" t="s">
        <v>18</v>
      </c>
      <c r="F491" s="92" t="s">
        <v>54</v>
      </c>
      <c r="G491" s="92" t="s">
        <v>24</v>
      </c>
      <c r="H491" s="90" t="s">
        <v>450</v>
      </c>
      <c r="I491" s="90" t="s">
        <v>18</v>
      </c>
      <c r="J491" s="93" t="s">
        <v>18</v>
      </c>
      <c r="K491" s="93" t="s">
        <v>25</v>
      </c>
      <c r="L491" s="94">
        <v>386.63</v>
      </c>
      <c r="M491" s="90" t="s">
        <v>21</v>
      </c>
      <c r="N491" s="93" t="s">
        <v>22</v>
      </c>
      <c r="O491" s="93" t="s">
        <v>451</v>
      </c>
      <c r="P491" s="95">
        <v>42349</v>
      </c>
      <c r="Q491" s="90" t="s">
        <v>23</v>
      </c>
    </row>
    <row r="492" spans="1:17" x14ac:dyDescent="0.25">
      <c r="A492" s="90" t="s">
        <v>447</v>
      </c>
      <c r="B492" s="91" t="s">
        <v>17</v>
      </c>
      <c r="C492" s="92" t="s">
        <v>41</v>
      </c>
      <c r="D492" s="92" t="s">
        <v>57</v>
      </c>
      <c r="E492" s="90" t="s">
        <v>18</v>
      </c>
      <c r="F492" s="92" t="s">
        <v>54</v>
      </c>
      <c r="G492" s="92" t="s">
        <v>24</v>
      </c>
      <c r="H492" s="90" t="s">
        <v>452</v>
      </c>
      <c r="I492" s="90" t="s">
        <v>18</v>
      </c>
      <c r="J492" s="93" t="s">
        <v>18</v>
      </c>
      <c r="K492" s="93" t="s">
        <v>25</v>
      </c>
      <c r="L492" s="94">
        <v>419.38</v>
      </c>
      <c r="M492" s="90" t="s">
        <v>21</v>
      </c>
      <c r="N492" s="93" t="s">
        <v>22</v>
      </c>
      <c r="O492" s="93" t="s">
        <v>453</v>
      </c>
      <c r="P492" s="95">
        <v>42349</v>
      </c>
      <c r="Q492" s="90" t="s">
        <v>23</v>
      </c>
    </row>
    <row r="493" spans="1:17" x14ac:dyDescent="0.25">
      <c r="A493" s="90" t="s">
        <v>447</v>
      </c>
      <c r="B493" s="91" t="s">
        <v>17</v>
      </c>
      <c r="C493" s="92" t="s">
        <v>41</v>
      </c>
      <c r="D493" s="92" t="s">
        <v>42</v>
      </c>
      <c r="E493" s="90" t="s">
        <v>18</v>
      </c>
      <c r="F493" s="92" t="s">
        <v>54</v>
      </c>
      <c r="G493" s="92" t="s">
        <v>24</v>
      </c>
      <c r="H493" s="90" t="s">
        <v>454</v>
      </c>
      <c r="I493" s="90" t="s">
        <v>18</v>
      </c>
      <c r="J493" s="93" t="s">
        <v>18</v>
      </c>
      <c r="K493" s="93" t="s">
        <v>25</v>
      </c>
      <c r="L493" s="94">
        <v>419.38</v>
      </c>
      <c r="M493" s="90" t="s">
        <v>21</v>
      </c>
      <c r="N493" s="93" t="s">
        <v>22</v>
      </c>
      <c r="O493" s="93" t="s">
        <v>455</v>
      </c>
      <c r="P493" s="95">
        <v>42349</v>
      </c>
      <c r="Q493" s="90" t="s">
        <v>23</v>
      </c>
    </row>
    <row r="494" spans="1:17" x14ac:dyDescent="0.25">
      <c r="A494" s="90" t="s">
        <v>447</v>
      </c>
      <c r="B494" s="91" t="s">
        <v>17</v>
      </c>
      <c r="C494" s="92" t="s">
        <v>41</v>
      </c>
      <c r="D494" s="92" t="s">
        <v>42</v>
      </c>
      <c r="E494" s="90" t="s">
        <v>18</v>
      </c>
      <c r="F494" s="92" t="s">
        <v>54</v>
      </c>
      <c r="G494" s="92" t="s">
        <v>24</v>
      </c>
      <c r="H494" s="90" t="s">
        <v>456</v>
      </c>
      <c r="I494" s="90" t="s">
        <v>18</v>
      </c>
      <c r="J494" s="93" t="s">
        <v>18</v>
      </c>
      <c r="K494" s="93" t="s">
        <v>25</v>
      </c>
      <c r="L494" s="94">
        <v>419.38</v>
      </c>
      <c r="M494" s="90" t="s">
        <v>21</v>
      </c>
      <c r="N494" s="93" t="s">
        <v>22</v>
      </c>
      <c r="O494" s="93" t="s">
        <v>457</v>
      </c>
      <c r="P494" s="95">
        <v>42349</v>
      </c>
      <c r="Q494" s="90" t="s">
        <v>23</v>
      </c>
    </row>
    <row r="495" spans="1:17" x14ac:dyDescent="0.25">
      <c r="A495" s="90" t="s">
        <v>447</v>
      </c>
      <c r="B495" s="91" t="s">
        <v>17</v>
      </c>
      <c r="C495" s="92" t="s">
        <v>41</v>
      </c>
      <c r="D495" s="92" t="s">
        <v>57</v>
      </c>
      <c r="E495" s="90" t="s">
        <v>18</v>
      </c>
      <c r="F495" s="92" t="s">
        <v>54</v>
      </c>
      <c r="G495" s="92" t="s">
        <v>24</v>
      </c>
      <c r="H495" s="90" t="s">
        <v>458</v>
      </c>
      <c r="I495" s="90" t="s">
        <v>18</v>
      </c>
      <c r="J495" s="93" t="s">
        <v>18</v>
      </c>
      <c r="K495" s="93" t="s">
        <v>25</v>
      </c>
      <c r="L495" s="94">
        <v>419.38</v>
      </c>
      <c r="M495" s="90" t="s">
        <v>21</v>
      </c>
      <c r="N495" s="93" t="s">
        <v>22</v>
      </c>
      <c r="O495" s="93" t="s">
        <v>459</v>
      </c>
      <c r="P495" s="95">
        <v>42349</v>
      </c>
      <c r="Q495" s="90" t="s">
        <v>23</v>
      </c>
    </row>
    <row r="496" spans="1:17" x14ac:dyDescent="0.25">
      <c r="A496" s="90" t="s">
        <v>447</v>
      </c>
      <c r="B496" s="91" t="s">
        <v>17</v>
      </c>
      <c r="C496" s="92" t="s">
        <v>41</v>
      </c>
      <c r="D496" s="92" t="s">
        <v>42</v>
      </c>
      <c r="E496" s="90" t="s">
        <v>18</v>
      </c>
      <c r="F496" s="92" t="s">
        <v>54</v>
      </c>
      <c r="G496" s="92" t="s">
        <v>24</v>
      </c>
      <c r="H496" s="90" t="s">
        <v>460</v>
      </c>
      <c r="I496" s="90" t="s">
        <v>18</v>
      </c>
      <c r="J496" s="93" t="s">
        <v>18</v>
      </c>
      <c r="K496" s="93" t="s">
        <v>25</v>
      </c>
      <c r="L496" s="94">
        <v>419.38</v>
      </c>
      <c r="M496" s="90" t="s">
        <v>21</v>
      </c>
      <c r="N496" s="93" t="s">
        <v>22</v>
      </c>
      <c r="O496" s="93" t="s">
        <v>461</v>
      </c>
      <c r="P496" s="95">
        <v>42349</v>
      </c>
      <c r="Q496" s="90" t="s">
        <v>23</v>
      </c>
    </row>
    <row r="497" spans="1:17" x14ac:dyDescent="0.25">
      <c r="A497" s="90" t="s">
        <v>447</v>
      </c>
      <c r="B497" s="91" t="s">
        <v>17</v>
      </c>
      <c r="C497" s="92" t="s">
        <v>41</v>
      </c>
      <c r="D497" s="92" t="s">
        <v>42</v>
      </c>
      <c r="E497" s="90" t="s">
        <v>18</v>
      </c>
      <c r="F497" s="92" t="s">
        <v>54</v>
      </c>
      <c r="G497" s="92" t="s">
        <v>24</v>
      </c>
      <c r="H497" s="90" t="s">
        <v>566</v>
      </c>
      <c r="I497" s="90" t="s">
        <v>18</v>
      </c>
      <c r="J497" s="93" t="s">
        <v>18</v>
      </c>
      <c r="K497" s="93" t="s">
        <v>25</v>
      </c>
      <c r="L497" s="94">
        <v>419.38</v>
      </c>
      <c r="M497" s="90" t="s">
        <v>21</v>
      </c>
      <c r="N497" s="93" t="s">
        <v>22</v>
      </c>
      <c r="O497" s="93" t="s">
        <v>567</v>
      </c>
      <c r="P497" s="95">
        <v>42349</v>
      </c>
      <c r="Q497" s="90" t="s">
        <v>23</v>
      </c>
    </row>
    <row r="498" spans="1:17" x14ac:dyDescent="0.25">
      <c r="A498" s="90" t="s">
        <v>447</v>
      </c>
      <c r="B498" s="91" t="s">
        <v>17</v>
      </c>
      <c r="C498" s="92" t="s">
        <v>41</v>
      </c>
      <c r="D498" s="92" t="s">
        <v>42</v>
      </c>
      <c r="E498" s="90" t="s">
        <v>18</v>
      </c>
      <c r="F498" s="92" t="s">
        <v>54</v>
      </c>
      <c r="G498" s="92" t="s">
        <v>24</v>
      </c>
      <c r="H498" s="90" t="s">
        <v>568</v>
      </c>
      <c r="I498" s="90" t="s">
        <v>18</v>
      </c>
      <c r="J498" s="93" t="s">
        <v>18</v>
      </c>
      <c r="K498" s="93" t="s">
        <v>25</v>
      </c>
      <c r="L498" s="94">
        <v>419.38</v>
      </c>
      <c r="M498" s="90" t="s">
        <v>21</v>
      </c>
      <c r="N498" s="93" t="s">
        <v>22</v>
      </c>
      <c r="O498" s="93" t="s">
        <v>569</v>
      </c>
      <c r="P498" s="95">
        <v>42349</v>
      </c>
      <c r="Q498" s="90" t="s">
        <v>23</v>
      </c>
    </row>
    <row r="499" spans="1:17" x14ac:dyDescent="0.25">
      <c r="A499" s="90" t="s">
        <v>447</v>
      </c>
      <c r="B499" s="91" t="s">
        <v>17</v>
      </c>
      <c r="C499" s="92" t="s">
        <v>41</v>
      </c>
      <c r="D499" s="92" t="s">
        <v>95</v>
      </c>
      <c r="E499" s="90" t="s">
        <v>18</v>
      </c>
      <c r="F499" s="92" t="s">
        <v>54</v>
      </c>
      <c r="G499" s="92" t="s">
        <v>24</v>
      </c>
      <c r="H499" s="90" t="s">
        <v>570</v>
      </c>
      <c r="I499" s="90" t="s">
        <v>18</v>
      </c>
      <c r="J499" s="93" t="s">
        <v>18</v>
      </c>
      <c r="K499" s="93" t="s">
        <v>25</v>
      </c>
      <c r="L499" s="94">
        <v>419.38</v>
      </c>
      <c r="M499" s="90" t="s">
        <v>21</v>
      </c>
      <c r="N499" s="93" t="s">
        <v>22</v>
      </c>
      <c r="O499" s="93" t="s">
        <v>571</v>
      </c>
      <c r="P499" s="95">
        <v>42349</v>
      </c>
      <c r="Q499" s="90" t="s">
        <v>23</v>
      </c>
    </row>
    <row r="500" spans="1:17" x14ac:dyDescent="0.25">
      <c r="A500" s="90" t="s">
        <v>447</v>
      </c>
      <c r="B500" s="91" t="s">
        <v>17</v>
      </c>
      <c r="C500" s="92" t="s">
        <v>41</v>
      </c>
      <c r="D500" s="92" t="s">
        <v>42</v>
      </c>
      <c r="E500" s="90" t="s">
        <v>18</v>
      </c>
      <c r="F500" s="92" t="s">
        <v>54</v>
      </c>
      <c r="G500" s="92" t="s">
        <v>24</v>
      </c>
      <c r="H500" s="90" t="s">
        <v>572</v>
      </c>
      <c r="I500" s="90" t="s">
        <v>18</v>
      </c>
      <c r="J500" s="93" t="s">
        <v>18</v>
      </c>
      <c r="K500" s="93" t="s">
        <v>25</v>
      </c>
      <c r="L500" s="94">
        <v>419.38</v>
      </c>
      <c r="M500" s="90" t="s">
        <v>21</v>
      </c>
      <c r="N500" s="93" t="s">
        <v>22</v>
      </c>
      <c r="O500" s="93" t="s">
        <v>573</v>
      </c>
      <c r="P500" s="95">
        <v>42349</v>
      </c>
      <c r="Q500" s="90" t="s">
        <v>23</v>
      </c>
    </row>
    <row r="501" spans="1:17" x14ac:dyDescent="0.25">
      <c r="A501" s="90" t="s">
        <v>447</v>
      </c>
      <c r="B501" s="91" t="s">
        <v>17</v>
      </c>
      <c r="C501" s="92" t="s">
        <v>41</v>
      </c>
      <c r="D501" s="92" t="s">
        <v>42</v>
      </c>
      <c r="E501" s="90" t="s">
        <v>18</v>
      </c>
      <c r="F501" s="92" t="s">
        <v>54</v>
      </c>
      <c r="G501" s="92" t="s">
        <v>24</v>
      </c>
      <c r="H501" s="90" t="s">
        <v>574</v>
      </c>
      <c r="I501" s="90" t="s">
        <v>18</v>
      </c>
      <c r="J501" s="93" t="s">
        <v>18</v>
      </c>
      <c r="K501" s="93" t="s">
        <v>25</v>
      </c>
      <c r="L501" s="94">
        <v>419.38</v>
      </c>
      <c r="M501" s="90" t="s">
        <v>21</v>
      </c>
      <c r="N501" s="93" t="s">
        <v>22</v>
      </c>
      <c r="O501" s="93" t="s">
        <v>575</v>
      </c>
      <c r="P501" s="95">
        <v>42349</v>
      </c>
      <c r="Q501" s="90" t="s">
        <v>23</v>
      </c>
    </row>
    <row r="502" spans="1:17" x14ac:dyDescent="0.25">
      <c r="A502" s="90" t="s">
        <v>447</v>
      </c>
      <c r="B502" s="91" t="s">
        <v>17</v>
      </c>
      <c r="C502" s="92" t="s">
        <v>41</v>
      </c>
      <c r="D502" s="92" t="s">
        <v>42</v>
      </c>
      <c r="E502" s="90" t="s">
        <v>18</v>
      </c>
      <c r="F502" s="92" t="s">
        <v>54</v>
      </c>
      <c r="G502" s="92" t="s">
        <v>24</v>
      </c>
      <c r="H502" s="90" t="s">
        <v>576</v>
      </c>
      <c r="I502" s="90" t="s">
        <v>18</v>
      </c>
      <c r="J502" s="93" t="s">
        <v>18</v>
      </c>
      <c r="K502" s="93" t="s">
        <v>25</v>
      </c>
      <c r="L502" s="94">
        <v>419.38</v>
      </c>
      <c r="M502" s="90" t="s">
        <v>21</v>
      </c>
      <c r="N502" s="93" t="s">
        <v>22</v>
      </c>
      <c r="O502" s="93" t="s">
        <v>577</v>
      </c>
      <c r="P502" s="95">
        <v>42349</v>
      </c>
      <c r="Q502" s="90" t="s">
        <v>23</v>
      </c>
    </row>
    <row r="503" spans="1:17" x14ac:dyDescent="0.25">
      <c r="A503" s="90" t="s">
        <v>447</v>
      </c>
      <c r="B503" s="91" t="s">
        <v>17</v>
      </c>
      <c r="C503" s="92" t="s">
        <v>41</v>
      </c>
      <c r="D503" s="92" t="s">
        <v>57</v>
      </c>
      <c r="E503" s="90" t="s">
        <v>18</v>
      </c>
      <c r="F503" s="92" t="s">
        <v>54</v>
      </c>
      <c r="G503" s="92" t="s">
        <v>24</v>
      </c>
      <c r="H503" s="90" t="s">
        <v>582</v>
      </c>
      <c r="I503" s="90" t="s">
        <v>18</v>
      </c>
      <c r="J503" s="93" t="s">
        <v>18</v>
      </c>
      <c r="K503" s="93" t="s">
        <v>25</v>
      </c>
      <c r="L503" s="94">
        <v>347.67</v>
      </c>
      <c r="M503" s="90" t="s">
        <v>21</v>
      </c>
      <c r="N503" s="93" t="s">
        <v>22</v>
      </c>
      <c r="O503" s="93" t="s">
        <v>583</v>
      </c>
      <c r="P503" s="95">
        <v>42349</v>
      </c>
      <c r="Q503" s="90" t="s">
        <v>23</v>
      </c>
    </row>
    <row r="504" spans="1:17" x14ac:dyDescent="0.25">
      <c r="A504" s="90" t="s">
        <v>447</v>
      </c>
      <c r="B504" s="91" t="s">
        <v>17</v>
      </c>
      <c r="C504" s="92" t="s">
        <v>41</v>
      </c>
      <c r="D504" s="92" t="s">
        <v>42</v>
      </c>
      <c r="E504" s="90" t="s">
        <v>18</v>
      </c>
      <c r="F504" s="92" t="s">
        <v>54</v>
      </c>
      <c r="G504" s="92" t="s">
        <v>24</v>
      </c>
      <c r="H504" s="90" t="s">
        <v>585</v>
      </c>
      <c r="I504" s="90" t="s">
        <v>18</v>
      </c>
      <c r="J504" s="93" t="s">
        <v>18</v>
      </c>
      <c r="K504" s="93" t="s">
        <v>25</v>
      </c>
      <c r="L504" s="94">
        <v>309.67</v>
      </c>
      <c r="M504" s="90" t="s">
        <v>21</v>
      </c>
      <c r="N504" s="93" t="s">
        <v>22</v>
      </c>
      <c r="O504" s="93" t="s">
        <v>586</v>
      </c>
      <c r="P504" s="95">
        <v>42349</v>
      </c>
      <c r="Q504" s="90" t="s">
        <v>23</v>
      </c>
    </row>
    <row r="505" spans="1:17" x14ac:dyDescent="0.25">
      <c r="A505" s="90" t="s">
        <v>447</v>
      </c>
      <c r="B505" s="91" t="s">
        <v>17</v>
      </c>
      <c r="C505" s="92" t="s">
        <v>41</v>
      </c>
      <c r="D505" s="92" t="s">
        <v>57</v>
      </c>
      <c r="E505" s="90" t="s">
        <v>18</v>
      </c>
      <c r="F505" s="92" t="s">
        <v>54</v>
      </c>
      <c r="G505" s="92" t="s">
        <v>24</v>
      </c>
      <c r="H505" s="90" t="s">
        <v>582</v>
      </c>
      <c r="I505" s="90" t="s">
        <v>18</v>
      </c>
      <c r="J505" s="93" t="s">
        <v>18</v>
      </c>
      <c r="K505" s="93" t="s">
        <v>25</v>
      </c>
      <c r="L505" s="94">
        <v>71.710000000000008</v>
      </c>
      <c r="M505" s="90" t="s">
        <v>21</v>
      </c>
      <c r="N505" s="93" t="s">
        <v>22</v>
      </c>
      <c r="O505" s="93" t="s">
        <v>587</v>
      </c>
      <c r="P505" s="95">
        <v>42349</v>
      </c>
      <c r="Q505" s="90" t="s">
        <v>23</v>
      </c>
    </row>
    <row r="506" spans="1:17" x14ac:dyDescent="0.25">
      <c r="A506" s="90" t="s">
        <v>447</v>
      </c>
      <c r="B506" s="91" t="s">
        <v>17</v>
      </c>
      <c r="C506" s="92" t="s">
        <v>41</v>
      </c>
      <c r="D506" s="92" t="s">
        <v>42</v>
      </c>
      <c r="E506" s="90" t="s">
        <v>18</v>
      </c>
      <c r="F506" s="92" t="s">
        <v>54</v>
      </c>
      <c r="G506" s="92" t="s">
        <v>24</v>
      </c>
      <c r="H506" s="90" t="s">
        <v>498</v>
      </c>
      <c r="I506" s="90" t="s">
        <v>18</v>
      </c>
      <c r="J506" s="93" t="s">
        <v>18</v>
      </c>
      <c r="K506" s="93" t="s">
        <v>25</v>
      </c>
      <c r="L506" s="94">
        <v>-419.38</v>
      </c>
      <c r="M506" s="90" t="s">
        <v>21</v>
      </c>
      <c r="N506" s="93" t="s">
        <v>22</v>
      </c>
      <c r="O506" s="93" t="s">
        <v>499</v>
      </c>
      <c r="P506" s="95">
        <v>42349</v>
      </c>
      <c r="Q506" s="90" t="s">
        <v>23</v>
      </c>
    </row>
    <row r="507" spans="1:17" x14ac:dyDescent="0.25">
      <c r="A507" s="90" t="s">
        <v>447</v>
      </c>
      <c r="B507" s="91" t="s">
        <v>17</v>
      </c>
      <c r="C507" s="92" t="s">
        <v>41</v>
      </c>
      <c r="D507" s="92" t="s">
        <v>57</v>
      </c>
      <c r="E507" s="90" t="s">
        <v>18</v>
      </c>
      <c r="F507" s="92" t="s">
        <v>54</v>
      </c>
      <c r="G507" s="92" t="s">
        <v>24</v>
      </c>
      <c r="H507" s="90" t="s">
        <v>590</v>
      </c>
      <c r="I507" s="90" t="s">
        <v>18</v>
      </c>
      <c r="J507" s="93" t="s">
        <v>18</v>
      </c>
      <c r="K507" s="93" t="s">
        <v>25</v>
      </c>
      <c r="L507" s="94">
        <v>32.75</v>
      </c>
      <c r="M507" s="90" t="s">
        <v>21</v>
      </c>
      <c r="N507" s="93" t="s">
        <v>22</v>
      </c>
      <c r="O507" s="93" t="s">
        <v>591</v>
      </c>
      <c r="P507" s="95">
        <v>42349</v>
      </c>
      <c r="Q507" s="90" t="s">
        <v>23</v>
      </c>
    </row>
    <row r="508" spans="1:17" x14ac:dyDescent="0.25">
      <c r="A508" s="90" t="s">
        <v>447</v>
      </c>
      <c r="B508" s="91" t="s">
        <v>17</v>
      </c>
      <c r="C508" s="92" t="s">
        <v>41</v>
      </c>
      <c r="D508" s="92" t="s">
        <v>42</v>
      </c>
      <c r="E508" s="90" t="s">
        <v>18</v>
      </c>
      <c r="F508" s="92" t="s">
        <v>54</v>
      </c>
      <c r="G508" s="92" t="s">
        <v>24</v>
      </c>
      <c r="H508" s="90" t="s">
        <v>562</v>
      </c>
      <c r="I508" s="90" t="s">
        <v>18</v>
      </c>
      <c r="J508" s="93" t="s">
        <v>18</v>
      </c>
      <c r="K508" s="93" t="s">
        <v>25</v>
      </c>
      <c r="L508" s="94">
        <v>-109.71000000000001</v>
      </c>
      <c r="M508" s="90" t="s">
        <v>21</v>
      </c>
      <c r="N508" s="93" t="s">
        <v>22</v>
      </c>
      <c r="O508" s="93" t="s">
        <v>593</v>
      </c>
      <c r="P508" s="95">
        <v>42349</v>
      </c>
      <c r="Q508" s="90" t="s">
        <v>23</v>
      </c>
    </row>
    <row r="509" spans="1:17" x14ac:dyDescent="0.25">
      <c r="A509" s="90" t="s">
        <v>447</v>
      </c>
      <c r="B509" s="91" t="s">
        <v>17</v>
      </c>
      <c r="C509" s="92" t="s">
        <v>41</v>
      </c>
      <c r="D509" s="92" t="s">
        <v>42</v>
      </c>
      <c r="E509" s="90" t="s">
        <v>18</v>
      </c>
      <c r="F509" s="92" t="s">
        <v>54</v>
      </c>
      <c r="G509" s="92" t="s">
        <v>24</v>
      </c>
      <c r="H509" s="90" t="s">
        <v>594</v>
      </c>
      <c r="I509" s="90" t="s">
        <v>18</v>
      </c>
      <c r="J509" s="93" t="s">
        <v>18</v>
      </c>
      <c r="K509" s="93" t="s">
        <v>25</v>
      </c>
      <c r="L509" s="94">
        <v>153.97999999999999</v>
      </c>
      <c r="M509" s="90" t="s">
        <v>21</v>
      </c>
      <c r="N509" s="93" t="s">
        <v>22</v>
      </c>
      <c r="O509" s="93" t="s">
        <v>595</v>
      </c>
      <c r="P509" s="95">
        <v>42349</v>
      </c>
      <c r="Q509" s="90" t="s">
        <v>23</v>
      </c>
    </row>
    <row r="510" spans="1:17" x14ac:dyDescent="0.25">
      <c r="A510" s="90" t="s">
        <v>447</v>
      </c>
      <c r="B510" s="91" t="s">
        <v>17</v>
      </c>
      <c r="C510" s="92" t="s">
        <v>41</v>
      </c>
      <c r="D510" s="92" t="s">
        <v>42</v>
      </c>
      <c r="E510" s="90" t="s">
        <v>18</v>
      </c>
      <c r="F510" s="92" t="s">
        <v>54</v>
      </c>
      <c r="G510" s="92" t="s">
        <v>24</v>
      </c>
      <c r="H510" s="90" t="s">
        <v>597</v>
      </c>
      <c r="I510" s="90" t="s">
        <v>18</v>
      </c>
      <c r="J510" s="93" t="s">
        <v>18</v>
      </c>
      <c r="K510" s="93" t="s">
        <v>25</v>
      </c>
      <c r="L510" s="94">
        <v>153.97999999999999</v>
      </c>
      <c r="M510" s="90" t="s">
        <v>21</v>
      </c>
      <c r="N510" s="93" t="s">
        <v>22</v>
      </c>
      <c r="O510" s="93" t="s">
        <v>598</v>
      </c>
      <c r="P510" s="95">
        <v>42349</v>
      </c>
      <c r="Q510" s="90" t="s">
        <v>23</v>
      </c>
    </row>
    <row r="511" spans="1:17" x14ac:dyDescent="0.25">
      <c r="A511" s="90" t="s">
        <v>447</v>
      </c>
      <c r="B511" s="91" t="s">
        <v>17</v>
      </c>
      <c r="C511" s="92" t="s">
        <v>41</v>
      </c>
      <c r="D511" s="92" t="s">
        <v>42</v>
      </c>
      <c r="E511" s="90" t="s">
        <v>18</v>
      </c>
      <c r="F511" s="92" t="s">
        <v>54</v>
      </c>
      <c r="G511" s="92" t="s">
        <v>24</v>
      </c>
      <c r="H511" s="90" t="s">
        <v>599</v>
      </c>
      <c r="I511" s="90" t="s">
        <v>18</v>
      </c>
      <c r="J511" s="93" t="s">
        <v>18</v>
      </c>
      <c r="K511" s="93" t="s">
        <v>25</v>
      </c>
      <c r="L511" s="94">
        <v>153.97999999999999</v>
      </c>
      <c r="M511" s="90" t="s">
        <v>21</v>
      </c>
      <c r="N511" s="93" t="s">
        <v>22</v>
      </c>
      <c r="O511" s="93" t="s">
        <v>600</v>
      </c>
      <c r="P511" s="95">
        <v>42349</v>
      </c>
      <c r="Q511" s="90" t="s">
        <v>23</v>
      </c>
    </row>
    <row r="512" spans="1:17" x14ac:dyDescent="0.25">
      <c r="A512" s="90" t="s">
        <v>447</v>
      </c>
      <c r="B512" s="91" t="s">
        <v>17</v>
      </c>
      <c r="C512" s="92" t="s">
        <v>41</v>
      </c>
      <c r="D512" s="92" t="s">
        <v>42</v>
      </c>
      <c r="E512" s="90" t="s">
        <v>18</v>
      </c>
      <c r="F512" s="92" t="s">
        <v>54</v>
      </c>
      <c r="G512" s="92" t="s">
        <v>24</v>
      </c>
      <c r="H512" s="90" t="s">
        <v>601</v>
      </c>
      <c r="I512" s="90" t="s">
        <v>18</v>
      </c>
      <c r="J512" s="93" t="s">
        <v>18</v>
      </c>
      <c r="K512" s="93" t="s">
        <v>25</v>
      </c>
      <c r="L512" s="94">
        <v>209.69</v>
      </c>
      <c r="M512" s="90" t="s">
        <v>21</v>
      </c>
      <c r="N512" s="93" t="s">
        <v>22</v>
      </c>
      <c r="O512" s="93" t="s">
        <v>602</v>
      </c>
      <c r="P512" s="95">
        <v>42349</v>
      </c>
      <c r="Q512" s="90" t="s">
        <v>23</v>
      </c>
    </row>
    <row r="513" spans="1:17" x14ac:dyDescent="0.25">
      <c r="A513" s="90" t="s">
        <v>447</v>
      </c>
      <c r="B513" s="91" t="s">
        <v>17</v>
      </c>
      <c r="C513" s="92" t="s">
        <v>41</v>
      </c>
      <c r="D513" s="92" t="s">
        <v>57</v>
      </c>
      <c r="E513" s="90" t="s">
        <v>18</v>
      </c>
      <c r="F513" s="92" t="s">
        <v>54</v>
      </c>
      <c r="G513" s="92" t="s">
        <v>24</v>
      </c>
      <c r="H513" s="90" t="s">
        <v>603</v>
      </c>
      <c r="I513" s="90" t="s">
        <v>18</v>
      </c>
      <c r="J513" s="93" t="s">
        <v>18</v>
      </c>
      <c r="K513" s="93" t="s">
        <v>25</v>
      </c>
      <c r="L513" s="94">
        <v>209.69</v>
      </c>
      <c r="M513" s="90" t="s">
        <v>21</v>
      </c>
      <c r="N513" s="93" t="s">
        <v>22</v>
      </c>
      <c r="O513" s="93" t="s">
        <v>604</v>
      </c>
      <c r="P513" s="95">
        <v>42349</v>
      </c>
      <c r="Q513" s="90" t="s">
        <v>23</v>
      </c>
    </row>
    <row r="514" spans="1:17" x14ac:dyDescent="0.25">
      <c r="A514" s="90" t="s">
        <v>447</v>
      </c>
      <c r="B514" s="91" t="s">
        <v>17</v>
      </c>
      <c r="C514" s="92" t="s">
        <v>41</v>
      </c>
      <c r="D514" s="92" t="s">
        <v>42</v>
      </c>
      <c r="E514" s="90" t="s">
        <v>18</v>
      </c>
      <c r="F514" s="92" t="s">
        <v>54</v>
      </c>
      <c r="G514" s="92" t="s">
        <v>24</v>
      </c>
      <c r="H514" s="90" t="s">
        <v>562</v>
      </c>
      <c r="I514" s="90" t="s">
        <v>18</v>
      </c>
      <c r="J514" s="93" t="s">
        <v>18</v>
      </c>
      <c r="K514" s="93" t="s">
        <v>25</v>
      </c>
      <c r="L514" s="94">
        <v>209.69</v>
      </c>
      <c r="M514" s="90" t="s">
        <v>21</v>
      </c>
      <c r="N514" s="93" t="s">
        <v>22</v>
      </c>
      <c r="O514" s="93" t="s">
        <v>605</v>
      </c>
      <c r="P514" s="95">
        <v>42349</v>
      </c>
      <c r="Q514" s="90" t="s">
        <v>23</v>
      </c>
    </row>
    <row r="515" spans="1:17" x14ac:dyDescent="0.25">
      <c r="A515" s="90" t="s">
        <v>447</v>
      </c>
      <c r="B515" s="91" t="s">
        <v>17</v>
      </c>
      <c r="C515" s="92" t="s">
        <v>41</v>
      </c>
      <c r="D515" s="92" t="s">
        <v>57</v>
      </c>
      <c r="E515" s="90" t="s">
        <v>18</v>
      </c>
      <c r="F515" s="92" t="s">
        <v>54</v>
      </c>
      <c r="G515" s="92" t="s">
        <v>24</v>
      </c>
      <c r="H515" s="90" t="s">
        <v>606</v>
      </c>
      <c r="I515" s="90" t="s">
        <v>18</v>
      </c>
      <c r="J515" s="93" t="s">
        <v>18</v>
      </c>
      <c r="K515" s="93" t="s">
        <v>25</v>
      </c>
      <c r="L515" s="94">
        <v>237.96</v>
      </c>
      <c r="M515" s="90" t="s">
        <v>21</v>
      </c>
      <c r="N515" s="93" t="s">
        <v>22</v>
      </c>
      <c r="O515" s="93" t="s">
        <v>607</v>
      </c>
      <c r="P515" s="95">
        <v>42349</v>
      </c>
      <c r="Q515" s="90" t="s">
        <v>23</v>
      </c>
    </row>
    <row r="516" spans="1:17" x14ac:dyDescent="0.25">
      <c r="A516" s="90" t="s">
        <v>447</v>
      </c>
      <c r="B516" s="91" t="s">
        <v>17</v>
      </c>
      <c r="C516" s="92" t="s">
        <v>41</v>
      </c>
      <c r="D516" s="92" t="s">
        <v>57</v>
      </c>
      <c r="E516" s="90" t="s">
        <v>18</v>
      </c>
      <c r="F516" s="92" t="s">
        <v>54</v>
      </c>
      <c r="G516" s="92" t="s">
        <v>24</v>
      </c>
      <c r="H516" s="90" t="s">
        <v>608</v>
      </c>
      <c r="I516" s="90" t="s">
        <v>18</v>
      </c>
      <c r="J516" s="93" t="s">
        <v>18</v>
      </c>
      <c r="K516" s="93" t="s">
        <v>25</v>
      </c>
      <c r="L516" s="94">
        <v>264.95999999999998</v>
      </c>
      <c r="M516" s="90" t="s">
        <v>21</v>
      </c>
      <c r="N516" s="93" t="s">
        <v>22</v>
      </c>
      <c r="O516" s="93" t="s">
        <v>609</v>
      </c>
      <c r="P516" s="95">
        <v>42349</v>
      </c>
      <c r="Q516" s="90" t="s">
        <v>23</v>
      </c>
    </row>
    <row r="517" spans="1:17" x14ac:dyDescent="0.25">
      <c r="A517" s="90" t="s">
        <v>447</v>
      </c>
      <c r="B517" s="91" t="s">
        <v>17</v>
      </c>
      <c r="C517" s="92" t="s">
        <v>41</v>
      </c>
      <c r="D517" s="92" t="s">
        <v>57</v>
      </c>
      <c r="E517" s="90" t="s">
        <v>18</v>
      </c>
      <c r="F517" s="92" t="s">
        <v>54</v>
      </c>
      <c r="G517" s="92" t="s">
        <v>24</v>
      </c>
      <c r="H517" s="90" t="s">
        <v>590</v>
      </c>
      <c r="I517" s="90" t="s">
        <v>18</v>
      </c>
      <c r="J517" s="93" t="s">
        <v>18</v>
      </c>
      <c r="K517" s="93" t="s">
        <v>25</v>
      </c>
      <c r="L517" s="94">
        <v>353.88</v>
      </c>
      <c r="M517" s="90" t="s">
        <v>21</v>
      </c>
      <c r="N517" s="93" t="s">
        <v>22</v>
      </c>
      <c r="O517" s="93" t="s">
        <v>612</v>
      </c>
      <c r="P517" s="95">
        <v>42349</v>
      </c>
      <c r="Q517" s="90" t="s">
        <v>23</v>
      </c>
    </row>
    <row r="518" spans="1:17" x14ac:dyDescent="0.25">
      <c r="A518" s="90" t="s">
        <v>447</v>
      </c>
      <c r="B518" s="91" t="s">
        <v>17</v>
      </c>
      <c r="C518" s="92" t="s">
        <v>41</v>
      </c>
      <c r="D518" s="92" t="s">
        <v>42</v>
      </c>
      <c r="E518" s="90" t="s">
        <v>18</v>
      </c>
      <c r="F518" s="92" t="s">
        <v>54</v>
      </c>
      <c r="G518" s="92" t="s">
        <v>32</v>
      </c>
      <c r="H518" s="90" t="s">
        <v>610</v>
      </c>
      <c r="I518" s="90" t="s">
        <v>18</v>
      </c>
      <c r="J518" s="93" t="s">
        <v>18</v>
      </c>
      <c r="K518" s="93" t="s">
        <v>25</v>
      </c>
      <c r="L518" s="94">
        <v>276.92</v>
      </c>
      <c r="M518" s="90" t="s">
        <v>21</v>
      </c>
      <c r="N518" s="93" t="s">
        <v>22</v>
      </c>
      <c r="O518" s="93" t="s">
        <v>611</v>
      </c>
      <c r="P518" s="95">
        <v>42349</v>
      </c>
      <c r="Q518" s="90" t="s">
        <v>23</v>
      </c>
    </row>
    <row r="519" spans="1:17" x14ac:dyDescent="0.25">
      <c r="A519" s="90" t="s">
        <v>447</v>
      </c>
      <c r="B519" s="91" t="s">
        <v>17</v>
      </c>
      <c r="C519" s="92" t="s">
        <v>41</v>
      </c>
      <c r="D519" s="92" t="s">
        <v>42</v>
      </c>
      <c r="E519" s="90" t="s">
        <v>18</v>
      </c>
      <c r="F519" s="92" t="s">
        <v>54</v>
      </c>
      <c r="G519" s="92" t="s">
        <v>34</v>
      </c>
      <c r="H519" s="90" t="s">
        <v>448</v>
      </c>
      <c r="I519" s="90" t="s">
        <v>18</v>
      </c>
      <c r="J519" s="93" t="s">
        <v>18</v>
      </c>
      <c r="K519" s="93" t="s">
        <v>25</v>
      </c>
      <c r="L519" s="94">
        <v>374.66</v>
      </c>
      <c r="M519" s="90" t="s">
        <v>21</v>
      </c>
      <c r="N519" s="93" t="s">
        <v>22</v>
      </c>
      <c r="O519" s="93" t="s">
        <v>449</v>
      </c>
      <c r="P519" s="95">
        <v>42349</v>
      </c>
      <c r="Q519" s="90" t="s">
        <v>23</v>
      </c>
    </row>
    <row r="520" spans="1:17" x14ac:dyDescent="0.25">
      <c r="A520" s="90" t="s">
        <v>447</v>
      </c>
      <c r="B520" s="91" t="s">
        <v>17</v>
      </c>
      <c r="C520" s="92" t="s">
        <v>41</v>
      </c>
      <c r="D520" s="92" t="s">
        <v>95</v>
      </c>
      <c r="E520" s="90" t="s">
        <v>18</v>
      </c>
      <c r="F520" s="92" t="s">
        <v>54</v>
      </c>
      <c r="G520" s="92" t="s">
        <v>34</v>
      </c>
      <c r="H520" s="90" t="s">
        <v>422</v>
      </c>
      <c r="I520" s="90" t="s">
        <v>18</v>
      </c>
      <c r="J520" s="93" t="s">
        <v>18</v>
      </c>
      <c r="K520" s="93" t="s">
        <v>25</v>
      </c>
      <c r="L520" s="94">
        <v>38.950000000000003</v>
      </c>
      <c r="M520" s="90" t="s">
        <v>21</v>
      </c>
      <c r="N520" s="93" t="s">
        <v>22</v>
      </c>
      <c r="O520" s="93" t="s">
        <v>592</v>
      </c>
      <c r="P520" s="95">
        <v>42349</v>
      </c>
      <c r="Q520" s="90" t="s">
        <v>23</v>
      </c>
    </row>
    <row r="521" spans="1:17" x14ac:dyDescent="0.25">
      <c r="A521" s="90" t="s">
        <v>347</v>
      </c>
      <c r="B521" s="91" t="s">
        <v>17</v>
      </c>
      <c r="C521" s="92" t="s">
        <v>41</v>
      </c>
      <c r="D521" s="92" t="s">
        <v>57</v>
      </c>
      <c r="E521" s="90" t="s">
        <v>18</v>
      </c>
      <c r="F521" s="92" t="s">
        <v>54</v>
      </c>
      <c r="G521" s="92" t="s">
        <v>28</v>
      </c>
      <c r="H521" s="90" t="s">
        <v>348</v>
      </c>
      <c r="I521" s="90" t="s">
        <v>18</v>
      </c>
      <c r="J521" s="93" t="s">
        <v>18</v>
      </c>
      <c r="K521" s="93" t="s">
        <v>29</v>
      </c>
      <c r="L521" s="94">
        <v>400.45</v>
      </c>
      <c r="M521" s="90" t="s">
        <v>21</v>
      </c>
      <c r="N521" s="93" t="s">
        <v>22</v>
      </c>
      <c r="O521" s="93" t="s">
        <v>349</v>
      </c>
      <c r="P521" s="95">
        <v>42205</v>
      </c>
      <c r="Q521" s="90" t="s">
        <v>23</v>
      </c>
    </row>
    <row r="522" spans="1:17" x14ac:dyDescent="0.25">
      <c r="A522" s="90" t="s">
        <v>827</v>
      </c>
      <c r="B522" s="91" t="s">
        <v>17</v>
      </c>
      <c r="C522" s="92" t="s">
        <v>41</v>
      </c>
      <c r="D522" s="92" t="s">
        <v>57</v>
      </c>
      <c r="E522" s="90" t="s">
        <v>18</v>
      </c>
      <c r="F522" s="92" t="s">
        <v>54</v>
      </c>
      <c r="G522" s="92" t="s">
        <v>24</v>
      </c>
      <c r="H522" s="90" t="s">
        <v>828</v>
      </c>
      <c r="I522" s="90" t="s">
        <v>18</v>
      </c>
      <c r="J522" s="93" t="s">
        <v>18</v>
      </c>
      <c r="K522" s="93" t="s">
        <v>25</v>
      </c>
      <c r="L522" s="94">
        <v>474.48</v>
      </c>
      <c r="M522" s="90" t="s">
        <v>21</v>
      </c>
      <c r="N522" s="93" t="s">
        <v>22</v>
      </c>
      <c r="O522" s="93" t="s">
        <v>829</v>
      </c>
      <c r="P522" s="95">
        <v>42592</v>
      </c>
      <c r="Q522" s="90" t="s">
        <v>23</v>
      </c>
    </row>
    <row r="523" spans="1:17" x14ac:dyDescent="0.25">
      <c r="A523" s="90" t="s">
        <v>827</v>
      </c>
      <c r="B523" s="91" t="s">
        <v>17</v>
      </c>
      <c r="C523" s="92" t="s">
        <v>41</v>
      </c>
      <c r="D523" s="92" t="s">
        <v>42</v>
      </c>
      <c r="E523" s="90" t="s">
        <v>18</v>
      </c>
      <c r="F523" s="92" t="s">
        <v>54</v>
      </c>
      <c r="G523" s="92" t="s">
        <v>24</v>
      </c>
      <c r="H523" s="90" t="s">
        <v>830</v>
      </c>
      <c r="I523" s="90" t="s">
        <v>18</v>
      </c>
      <c r="J523" s="93" t="s">
        <v>18</v>
      </c>
      <c r="K523" s="93" t="s">
        <v>25</v>
      </c>
      <c r="L523" s="94">
        <v>237.24</v>
      </c>
      <c r="M523" s="90" t="s">
        <v>21</v>
      </c>
      <c r="N523" s="93" t="s">
        <v>22</v>
      </c>
      <c r="O523" s="93" t="s">
        <v>831</v>
      </c>
      <c r="P523" s="95">
        <v>42592</v>
      </c>
      <c r="Q523" s="90" t="s">
        <v>23</v>
      </c>
    </row>
    <row r="524" spans="1:17" x14ac:dyDescent="0.25">
      <c r="A524" s="90"/>
      <c r="B524" s="91"/>
      <c r="C524" s="92"/>
      <c r="D524" s="92"/>
      <c r="E524" s="90"/>
      <c r="F524" s="92"/>
      <c r="G524" s="92"/>
      <c r="H524" s="90"/>
      <c r="I524" s="90"/>
      <c r="J524" s="93"/>
      <c r="K524" s="93"/>
      <c r="L524" s="94">
        <f>SUM(L6:L523)</f>
        <v>118740.68000000005</v>
      </c>
      <c r="M524" s="90"/>
      <c r="N524" s="93"/>
      <c r="O524" s="93"/>
      <c r="P524" s="95"/>
      <c r="Q524" s="90"/>
    </row>
    <row r="525" spans="1:17" x14ac:dyDescent="0.25">
      <c r="A525" s="90" t="s">
        <v>152</v>
      </c>
      <c r="B525" s="91" t="s">
        <v>17</v>
      </c>
      <c r="C525" s="92" t="s">
        <v>41</v>
      </c>
      <c r="D525" s="92" t="s">
        <v>42</v>
      </c>
      <c r="E525" s="90" t="s">
        <v>18</v>
      </c>
      <c r="F525" s="92" t="s">
        <v>845</v>
      </c>
      <c r="G525" s="92" t="s">
        <v>846</v>
      </c>
      <c r="H525" s="90" t="s">
        <v>847</v>
      </c>
      <c r="I525" s="90" t="s">
        <v>18</v>
      </c>
      <c r="J525" s="93" t="s">
        <v>18</v>
      </c>
      <c r="K525" s="93" t="s">
        <v>31</v>
      </c>
      <c r="L525" s="94">
        <v>183.75</v>
      </c>
      <c r="M525" s="90" t="s">
        <v>21</v>
      </c>
      <c r="N525" s="93" t="s">
        <v>22</v>
      </c>
      <c r="O525" s="93" t="s">
        <v>848</v>
      </c>
      <c r="P525" s="95">
        <v>42439</v>
      </c>
      <c r="Q525" s="90" t="s">
        <v>23</v>
      </c>
    </row>
    <row r="526" spans="1:17" x14ac:dyDescent="0.25">
      <c r="A526" s="90" t="s">
        <v>150</v>
      </c>
      <c r="B526" s="91" t="s">
        <v>17</v>
      </c>
      <c r="C526" s="92" t="s">
        <v>41</v>
      </c>
      <c r="D526" s="92" t="s">
        <v>42</v>
      </c>
      <c r="E526" s="90" t="s">
        <v>18</v>
      </c>
      <c r="F526" s="92" t="s">
        <v>845</v>
      </c>
      <c r="G526" s="92" t="s">
        <v>846</v>
      </c>
      <c r="H526" s="90" t="s">
        <v>852</v>
      </c>
      <c r="I526" s="90" t="s">
        <v>18</v>
      </c>
      <c r="J526" s="93" t="s">
        <v>18</v>
      </c>
      <c r="K526" s="93" t="s">
        <v>60</v>
      </c>
      <c r="L526" s="94">
        <v>60</v>
      </c>
      <c r="M526" s="90" t="s">
        <v>21</v>
      </c>
      <c r="N526" s="93" t="s">
        <v>22</v>
      </c>
      <c r="O526" s="93" t="s">
        <v>853</v>
      </c>
      <c r="P526" s="95">
        <v>42472</v>
      </c>
      <c r="Q526" s="90" t="s">
        <v>23</v>
      </c>
    </row>
    <row r="527" spans="1:17" x14ac:dyDescent="0.25">
      <c r="A527" s="90" t="s">
        <v>244</v>
      </c>
      <c r="B527" s="91" t="s">
        <v>17</v>
      </c>
      <c r="C527" s="92" t="s">
        <v>41</v>
      </c>
      <c r="D527" s="92" t="s">
        <v>42</v>
      </c>
      <c r="E527" s="90" t="s">
        <v>18</v>
      </c>
      <c r="F527" s="92" t="s">
        <v>845</v>
      </c>
      <c r="G527" s="92" t="s">
        <v>846</v>
      </c>
      <c r="H527" s="90" t="s">
        <v>855</v>
      </c>
      <c r="I527" s="90" t="s">
        <v>18</v>
      </c>
      <c r="J527" s="93" t="s">
        <v>18</v>
      </c>
      <c r="K527" s="93" t="s">
        <v>60</v>
      </c>
      <c r="L527" s="94">
        <v>116</v>
      </c>
      <c r="M527" s="90" t="s">
        <v>21</v>
      </c>
      <c r="N527" s="93" t="s">
        <v>22</v>
      </c>
      <c r="O527" s="93" t="s">
        <v>856</v>
      </c>
      <c r="P527" s="95">
        <v>42500</v>
      </c>
      <c r="Q527" s="90" t="s">
        <v>23</v>
      </c>
    </row>
    <row r="528" spans="1:17" x14ac:dyDescent="0.25">
      <c r="A528" s="90" t="s">
        <v>244</v>
      </c>
      <c r="B528" s="91" t="s">
        <v>17</v>
      </c>
      <c r="C528" s="92" t="s">
        <v>41</v>
      </c>
      <c r="D528" s="92" t="s">
        <v>42</v>
      </c>
      <c r="E528" s="90" t="s">
        <v>18</v>
      </c>
      <c r="F528" s="92" t="s">
        <v>845</v>
      </c>
      <c r="G528" s="92" t="s">
        <v>846</v>
      </c>
      <c r="H528" s="90" t="s">
        <v>849</v>
      </c>
      <c r="I528" s="90" t="s">
        <v>18</v>
      </c>
      <c r="J528" s="93" t="s">
        <v>18</v>
      </c>
      <c r="K528" s="93" t="s">
        <v>31</v>
      </c>
      <c r="L528" s="94">
        <v>161.39000000000001</v>
      </c>
      <c r="M528" s="90" t="s">
        <v>21</v>
      </c>
      <c r="N528" s="93" t="s">
        <v>22</v>
      </c>
      <c r="O528" s="93" t="s">
        <v>850</v>
      </c>
      <c r="P528" s="95">
        <v>42500</v>
      </c>
      <c r="Q528" s="90" t="s">
        <v>23</v>
      </c>
    </row>
    <row r="529" spans="1:17" x14ac:dyDescent="0.25">
      <c r="A529" s="90" t="s">
        <v>704</v>
      </c>
      <c r="B529" s="91" t="s">
        <v>17</v>
      </c>
      <c r="C529" s="92" t="s">
        <v>41</v>
      </c>
      <c r="D529" s="92" t="s">
        <v>42</v>
      </c>
      <c r="E529" s="90" t="s">
        <v>18</v>
      </c>
      <c r="F529" s="92" t="s">
        <v>845</v>
      </c>
      <c r="G529" s="92" t="s">
        <v>846</v>
      </c>
      <c r="H529" s="90" t="s">
        <v>18</v>
      </c>
      <c r="I529" s="90" t="s">
        <v>18</v>
      </c>
      <c r="J529" s="93" t="s">
        <v>18</v>
      </c>
      <c r="K529" s="93" t="s">
        <v>29</v>
      </c>
      <c r="L529" s="94">
        <v>240.96</v>
      </c>
      <c r="M529" s="90" t="s">
        <v>21</v>
      </c>
      <c r="N529" s="93" t="s">
        <v>22</v>
      </c>
      <c r="O529" s="93" t="s">
        <v>854</v>
      </c>
      <c r="P529" s="95">
        <v>42500</v>
      </c>
      <c r="Q529" s="90" t="s">
        <v>23</v>
      </c>
    </row>
    <row r="530" spans="1:17" x14ac:dyDescent="0.25">
      <c r="A530" s="90" t="s">
        <v>762</v>
      </c>
      <c r="B530" s="91" t="s">
        <v>17</v>
      </c>
      <c r="C530" s="92" t="s">
        <v>41</v>
      </c>
      <c r="D530" s="92" t="s">
        <v>42</v>
      </c>
      <c r="E530" s="90" t="s">
        <v>18</v>
      </c>
      <c r="F530" s="92" t="s">
        <v>845</v>
      </c>
      <c r="G530" s="92" t="s">
        <v>846</v>
      </c>
      <c r="H530" s="90" t="s">
        <v>18</v>
      </c>
      <c r="I530" s="90" t="s">
        <v>18</v>
      </c>
      <c r="J530" s="93" t="s">
        <v>18</v>
      </c>
      <c r="K530" s="93" t="s">
        <v>29</v>
      </c>
      <c r="L530" s="94">
        <v>28</v>
      </c>
      <c r="M530" s="90" t="s">
        <v>21</v>
      </c>
      <c r="N530" s="93" t="s">
        <v>22</v>
      </c>
      <c r="O530" s="93" t="s">
        <v>851</v>
      </c>
      <c r="P530" s="95">
        <v>42531</v>
      </c>
      <c r="Q530" s="90" t="s">
        <v>23</v>
      </c>
    </row>
    <row r="531" spans="1:17" x14ac:dyDescent="0.25">
      <c r="A531" s="90"/>
      <c r="B531" s="91"/>
      <c r="C531" s="92"/>
      <c r="D531" s="92"/>
      <c r="E531" s="90"/>
      <c r="F531" s="92"/>
      <c r="G531" s="92"/>
      <c r="H531" s="90"/>
      <c r="I531" s="90"/>
      <c r="J531" s="93"/>
      <c r="K531" s="93"/>
      <c r="L531" s="94">
        <f>SUM(L525:L530)</f>
        <v>790.1</v>
      </c>
      <c r="M531" s="90"/>
      <c r="N531" s="93"/>
      <c r="O531" s="93"/>
      <c r="P531" s="95"/>
      <c r="Q531" s="90"/>
    </row>
    <row r="532" spans="1:17" x14ac:dyDescent="0.25">
      <c r="A532" s="90" t="s">
        <v>704</v>
      </c>
      <c r="B532" s="91" t="s">
        <v>17</v>
      </c>
      <c r="C532" s="92" t="s">
        <v>41</v>
      </c>
      <c r="D532" s="92" t="s">
        <v>857</v>
      </c>
      <c r="E532" s="90" t="s">
        <v>18</v>
      </c>
      <c r="F532" s="92" t="s">
        <v>858</v>
      </c>
      <c r="G532" s="92" t="s">
        <v>24</v>
      </c>
      <c r="H532" s="90" t="s">
        <v>18</v>
      </c>
      <c r="I532" s="90" t="s">
        <v>18</v>
      </c>
      <c r="J532" s="93" t="s">
        <v>18</v>
      </c>
      <c r="K532" s="93" t="s">
        <v>25</v>
      </c>
      <c r="L532" s="94">
        <v>258.95999999999998</v>
      </c>
      <c r="M532" s="90" t="s">
        <v>21</v>
      </c>
      <c r="N532" s="93" t="s">
        <v>22</v>
      </c>
      <c r="O532" s="93" t="s">
        <v>861</v>
      </c>
      <c r="P532" s="95">
        <v>42500</v>
      </c>
      <c r="Q532" s="90" t="s">
        <v>23</v>
      </c>
    </row>
    <row r="533" spans="1:17" x14ac:dyDescent="0.25">
      <c r="A533" s="90" t="s">
        <v>49</v>
      </c>
      <c r="B533" s="91" t="s">
        <v>17</v>
      </c>
      <c r="C533" s="92" t="s">
        <v>41</v>
      </c>
      <c r="D533" s="92" t="s">
        <v>857</v>
      </c>
      <c r="E533" s="90" t="s">
        <v>18</v>
      </c>
      <c r="F533" s="92" t="s">
        <v>858</v>
      </c>
      <c r="G533" s="92" t="s">
        <v>19</v>
      </c>
      <c r="H533" s="90" t="s">
        <v>859</v>
      </c>
      <c r="I533" s="90" t="s">
        <v>18</v>
      </c>
      <c r="J533" s="93" t="s">
        <v>18</v>
      </c>
      <c r="K533" s="93" t="s">
        <v>251</v>
      </c>
      <c r="L533" s="94">
        <v>341.96</v>
      </c>
      <c r="M533" s="90" t="s">
        <v>21</v>
      </c>
      <c r="N533" s="93" t="s">
        <v>22</v>
      </c>
      <c r="O533" s="93" t="s">
        <v>860</v>
      </c>
      <c r="P533" s="95">
        <v>42258</v>
      </c>
      <c r="Q533" s="90" t="s">
        <v>23</v>
      </c>
    </row>
    <row r="534" spans="1:17" x14ac:dyDescent="0.25">
      <c r="A534" s="90" t="s">
        <v>462</v>
      </c>
      <c r="B534" s="91" t="s">
        <v>17</v>
      </c>
      <c r="C534" s="92" t="s">
        <v>41</v>
      </c>
      <c r="D534" s="92" t="s">
        <v>57</v>
      </c>
      <c r="E534" s="90" t="s">
        <v>18</v>
      </c>
      <c r="F534" s="92" t="s">
        <v>858</v>
      </c>
      <c r="G534" s="92" t="s">
        <v>28</v>
      </c>
      <c r="H534" s="90" t="s">
        <v>862</v>
      </c>
      <c r="I534" s="90" t="s">
        <v>18</v>
      </c>
      <c r="J534" s="93" t="s">
        <v>18</v>
      </c>
      <c r="K534" s="93" t="s">
        <v>29</v>
      </c>
      <c r="L534" s="94">
        <v>351</v>
      </c>
      <c r="M534" s="90" t="s">
        <v>21</v>
      </c>
      <c r="N534" s="93" t="s">
        <v>22</v>
      </c>
      <c r="O534" s="93" t="s">
        <v>863</v>
      </c>
      <c r="P534" s="95">
        <v>42318</v>
      </c>
      <c r="Q534" s="90" t="s">
        <v>23</v>
      </c>
    </row>
    <row r="535" spans="1:17" x14ac:dyDescent="0.25">
      <c r="A535" s="90" t="s">
        <v>462</v>
      </c>
      <c r="B535" s="91" t="s">
        <v>17</v>
      </c>
      <c r="C535" s="92" t="s">
        <v>41</v>
      </c>
      <c r="D535" s="92" t="s">
        <v>57</v>
      </c>
      <c r="E535" s="90" t="s">
        <v>18</v>
      </c>
      <c r="F535" s="92" t="s">
        <v>858</v>
      </c>
      <c r="G535" s="92" t="s">
        <v>28</v>
      </c>
      <c r="H535" s="90" t="s">
        <v>864</v>
      </c>
      <c r="I535" s="90" t="s">
        <v>18</v>
      </c>
      <c r="J535" s="93" t="s">
        <v>18</v>
      </c>
      <c r="K535" s="93" t="s">
        <v>29</v>
      </c>
      <c r="L535" s="94">
        <v>351</v>
      </c>
      <c r="M535" s="90" t="s">
        <v>21</v>
      </c>
      <c r="N535" s="93" t="s">
        <v>22</v>
      </c>
      <c r="O535" s="93" t="s">
        <v>865</v>
      </c>
      <c r="P535" s="95">
        <v>42318</v>
      </c>
      <c r="Q535" s="90" t="s">
        <v>23</v>
      </c>
    </row>
    <row r="536" spans="1:17" x14ac:dyDescent="0.25">
      <c r="A536" s="90"/>
      <c r="B536" s="91"/>
      <c r="C536" s="92"/>
      <c r="D536" s="92"/>
      <c r="E536" s="90"/>
      <c r="F536" s="92"/>
      <c r="G536" s="92"/>
      <c r="H536" s="90"/>
      <c r="I536" s="90"/>
      <c r="J536" s="93"/>
      <c r="K536" s="93"/>
      <c r="L536" s="94">
        <f>SUM(L532:L535)</f>
        <v>1302.92</v>
      </c>
      <c r="M536" s="90"/>
      <c r="N536" s="93"/>
      <c r="O536" s="93"/>
      <c r="P536" s="95"/>
      <c r="Q536" s="90"/>
    </row>
    <row r="537" spans="1:17" x14ac:dyDescent="0.25">
      <c r="A537" s="90" t="s">
        <v>198</v>
      </c>
      <c r="B537" s="91" t="s">
        <v>17</v>
      </c>
      <c r="C537" s="92" t="s">
        <v>41</v>
      </c>
      <c r="D537" s="92" t="s">
        <v>57</v>
      </c>
      <c r="E537" s="90" t="s">
        <v>18</v>
      </c>
      <c r="F537" s="92" t="s">
        <v>866</v>
      </c>
      <c r="G537" s="92" t="s">
        <v>19</v>
      </c>
      <c r="H537" s="90" t="s">
        <v>867</v>
      </c>
      <c r="I537" s="90" t="s">
        <v>18</v>
      </c>
      <c r="J537" s="93" t="s">
        <v>868</v>
      </c>
      <c r="K537" s="93" t="s">
        <v>20</v>
      </c>
      <c r="L537" s="94">
        <v>126.99000000000001</v>
      </c>
      <c r="M537" s="90" t="s">
        <v>21</v>
      </c>
      <c r="N537" s="93" t="s">
        <v>22</v>
      </c>
      <c r="O537" s="93" t="s">
        <v>181</v>
      </c>
      <c r="P537" s="95">
        <v>42380</v>
      </c>
      <c r="Q537" s="90" t="s">
        <v>23</v>
      </c>
    </row>
    <row r="538" spans="1:17" x14ac:dyDescent="0.25">
      <c r="A538" s="90" t="s">
        <v>150</v>
      </c>
      <c r="B538" s="91" t="s">
        <v>17</v>
      </c>
      <c r="C538" s="92" t="s">
        <v>41</v>
      </c>
      <c r="D538" s="92" t="s">
        <v>57</v>
      </c>
      <c r="E538" s="90" t="s">
        <v>18</v>
      </c>
      <c r="F538" s="92" t="s">
        <v>866</v>
      </c>
      <c r="G538" s="92" t="s">
        <v>19</v>
      </c>
      <c r="H538" s="90" t="s">
        <v>871</v>
      </c>
      <c r="I538" s="90" t="s">
        <v>18</v>
      </c>
      <c r="J538" s="93" t="s">
        <v>872</v>
      </c>
      <c r="K538" s="93" t="s">
        <v>33</v>
      </c>
      <c r="L538" s="94">
        <v>199.99</v>
      </c>
      <c r="M538" s="90" t="s">
        <v>21</v>
      </c>
      <c r="N538" s="93" t="s">
        <v>22</v>
      </c>
      <c r="O538" s="93" t="s">
        <v>873</v>
      </c>
      <c r="P538" s="95">
        <v>42472</v>
      </c>
      <c r="Q538" s="90" t="s">
        <v>23</v>
      </c>
    </row>
    <row r="539" spans="1:17" x14ac:dyDescent="0.25">
      <c r="A539" s="90" t="s">
        <v>222</v>
      </c>
      <c r="B539" s="91" t="s">
        <v>17</v>
      </c>
      <c r="C539" s="92" t="s">
        <v>41</v>
      </c>
      <c r="D539" s="92" t="s">
        <v>57</v>
      </c>
      <c r="E539" s="90" t="s">
        <v>18</v>
      </c>
      <c r="F539" s="92" t="s">
        <v>866</v>
      </c>
      <c r="G539" s="92" t="s">
        <v>869</v>
      </c>
      <c r="H539" s="90" t="s">
        <v>907</v>
      </c>
      <c r="I539" s="90" t="s">
        <v>18</v>
      </c>
      <c r="J539" s="93" t="s">
        <v>868</v>
      </c>
      <c r="K539" s="93" t="s">
        <v>216</v>
      </c>
      <c r="L539" s="94">
        <v>73.5</v>
      </c>
      <c r="M539" s="90" t="s">
        <v>21</v>
      </c>
      <c r="N539" s="93" t="s">
        <v>22</v>
      </c>
      <c r="O539" s="93" t="s">
        <v>826</v>
      </c>
      <c r="P539" s="95">
        <v>42536</v>
      </c>
      <c r="Q539" s="90" t="s">
        <v>23</v>
      </c>
    </row>
    <row r="540" spans="1:17" x14ac:dyDescent="0.25">
      <c r="A540" s="90" t="s">
        <v>903</v>
      </c>
      <c r="B540" s="91" t="s">
        <v>17</v>
      </c>
      <c r="C540" s="92" t="s">
        <v>41</v>
      </c>
      <c r="D540" s="92" t="s">
        <v>57</v>
      </c>
      <c r="E540" s="90" t="s">
        <v>18</v>
      </c>
      <c r="F540" s="92" t="s">
        <v>866</v>
      </c>
      <c r="G540" s="92" t="s">
        <v>869</v>
      </c>
      <c r="H540" s="90" t="s">
        <v>18</v>
      </c>
      <c r="I540" s="90" t="s">
        <v>18</v>
      </c>
      <c r="J540" s="93" t="s">
        <v>872</v>
      </c>
      <c r="K540" s="93" t="s">
        <v>25</v>
      </c>
      <c r="L540" s="94">
        <v>-419.40000000000003</v>
      </c>
      <c r="M540" s="90" t="s">
        <v>21</v>
      </c>
      <c r="N540" s="93" t="s">
        <v>22</v>
      </c>
      <c r="O540" s="93" t="s">
        <v>906</v>
      </c>
      <c r="P540" s="95">
        <v>42563</v>
      </c>
      <c r="Q540" s="90" t="s">
        <v>23</v>
      </c>
    </row>
    <row r="541" spans="1:17" x14ac:dyDescent="0.25">
      <c r="A541" s="90" t="s">
        <v>903</v>
      </c>
      <c r="B541" s="91" t="s">
        <v>17</v>
      </c>
      <c r="C541" s="92" t="s">
        <v>41</v>
      </c>
      <c r="D541" s="92" t="s">
        <v>57</v>
      </c>
      <c r="E541" s="90" t="s">
        <v>18</v>
      </c>
      <c r="F541" s="92" t="s">
        <v>866</v>
      </c>
      <c r="G541" s="92" t="s">
        <v>869</v>
      </c>
      <c r="H541" s="90" t="s">
        <v>18</v>
      </c>
      <c r="I541" s="90" t="s">
        <v>18</v>
      </c>
      <c r="J541" s="93" t="s">
        <v>872</v>
      </c>
      <c r="K541" s="93" t="s">
        <v>251</v>
      </c>
      <c r="L541" s="94">
        <v>453.57</v>
      </c>
      <c r="M541" s="90" t="s">
        <v>21</v>
      </c>
      <c r="N541" s="93" t="s">
        <v>22</v>
      </c>
      <c r="O541" s="93" t="s">
        <v>904</v>
      </c>
      <c r="P541" s="95">
        <v>42563</v>
      </c>
      <c r="Q541" s="90" t="s">
        <v>23</v>
      </c>
    </row>
    <row r="542" spans="1:17" x14ac:dyDescent="0.25">
      <c r="A542" s="90" t="s">
        <v>903</v>
      </c>
      <c r="B542" s="91" t="s">
        <v>17</v>
      </c>
      <c r="C542" s="92" t="s">
        <v>41</v>
      </c>
      <c r="D542" s="92" t="s">
        <v>57</v>
      </c>
      <c r="E542" s="90" t="s">
        <v>18</v>
      </c>
      <c r="F542" s="92" t="s">
        <v>866</v>
      </c>
      <c r="G542" s="92" t="s">
        <v>869</v>
      </c>
      <c r="H542" s="90" t="s">
        <v>18</v>
      </c>
      <c r="I542" s="90" t="s">
        <v>18</v>
      </c>
      <c r="J542" s="93" t="s">
        <v>872</v>
      </c>
      <c r="K542" s="93" t="s">
        <v>251</v>
      </c>
      <c r="L542" s="94">
        <v>419.40000000000003</v>
      </c>
      <c r="M542" s="90" t="s">
        <v>21</v>
      </c>
      <c r="N542" s="93" t="s">
        <v>22</v>
      </c>
      <c r="O542" s="93" t="s">
        <v>904</v>
      </c>
      <c r="P542" s="95">
        <v>42563</v>
      </c>
      <c r="Q542" s="90" t="s">
        <v>23</v>
      </c>
    </row>
    <row r="543" spans="1:17" x14ac:dyDescent="0.25">
      <c r="A543" s="90" t="s">
        <v>903</v>
      </c>
      <c r="B543" s="91" t="s">
        <v>17</v>
      </c>
      <c r="C543" s="92" t="s">
        <v>41</v>
      </c>
      <c r="D543" s="92" t="s">
        <v>57</v>
      </c>
      <c r="E543" s="90" t="s">
        <v>18</v>
      </c>
      <c r="F543" s="92" t="s">
        <v>866</v>
      </c>
      <c r="G543" s="92" t="s">
        <v>869</v>
      </c>
      <c r="H543" s="90" t="s">
        <v>18</v>
      </c>
      <c r="I543" s="90" t="s">
        <v>18</v>
      </c>
      <c r="J543" s="93" t="s">
        <v>872</v>
      </c>
      <c r="K543" s="93" t="s">
        <v>417</v>
      </c>
      <c r="L543" s="94">
        <v>-453.57</v>
      </c>
      <c r="M543" s="90" t="s">
        <v>21</v>
      </c>
      <c r="N543" s="93" t="s">
        <v>22</v>
      </c>
      <c r="O543" s="93" t="s">
        <v>905</v>
      </c>
      <c r="P543" s="95">
        <v>42563</v>
      </c>
      <c r="Q543" s="90" t="s">
        <v>23</v>
      </c>
    </row>
    <row r="544" spans="1:17" x14ac:dyDescent="0.25">
      <c r="A544" s="90" t="s">
        <v>660</v>
      </c>
      <c r="B544" s="91" t="s">
        <v>17</v>
      </c>
      <c r="C544" s="92" t="s">
        <v>41</v>
      </c>
      <c r="D544" s="92" t="s">
        <v>57</v>
      </c>
      <c r="E544" s="90" t="s">
        <v>18</v>
      </c>
      <c r="F544" s="92" t="s">
        <v>866</v>
      </c>
      <c r="G544" s="92" t="s">
        <v>869</v>
      </c>
      <c r="H544" s="90" t="s">
        <v>892</v>
      </c>
      <c r="I544" s="90" t="s">
        <v>18</v>
      </c>
      <c r="J544" s="93" t="s">
        <v>872</v>
      </c>
      <c r="K544" s="93" t="s">
        <v>417</v>
      </c>
      <c r="L544" s="94">
        <v>425.06</v>
      </c>
      <c r="M544" s="90" t="s">
        <v>21</v>
      </c>
      <c r="N544" s="93" t="s">
        <v>22</v>
      </c>
      <c r="O544" s="93" t="s">
        <v>894</v>
      </c>
      <c r="P544" s="95">
        <v>42410</v>
      </c>
      <c r="Q544" s="90" t="s">
        <v>23</v>
      </c>
    </row>
    <row r="545" spans="1:17" x14ac:dyDescent="0.25">
      <c r="A545" s="90" t="s">
        <v>660</v>
      </c>
      <c r="B545" s="91" t="s">
        <v>17</v>
      </c>
      <c r="C545" s="92" t="s">
        <v>41</v>
      </c>
      <c r="D545" s="92" t="s">
        <v>57</v>
      </c>
      <c r="E545" s="90" t="s">
        <v>18</v>
      </c>
      <c r="F545" s="92" t="s">
        <v>866</v>
      </c>
      <c r="G545" s="92" t="s">
        <v>869</v>
      </c>
      <c r="H545" s="90" t="s">
        <v>890</v>
      </c>
      <c r="I545" s="90" t="s">
        <v>18</v>
      </c>
      <c r="J545" s="93" t="s">
        <v>868</v>
      </c>
      <c r="K545" s="93" t="s">
        <v>417</v>
      </c>
      <c r="L545" s="94">
        <v>425.06</v>
      </c>
      <c r="M545" s="90" t="s">
        <v>21</v>
      </c>
      <c r="N545" s="93" t="s">
        <v>22</v>
      </c>
      <c r="O545" s="93" t="s">
        <v>895</v>
      </c>
      <c r="P545" s="95">
        <v>42410</v>
      </c>
      <c r="Q545" s="90" t="s">
        <v>23</v>
      </c>
    </row>
    <row r="546" spans="1:17" x14ac:dyDescent="0.25">
      <c r="A546" s="90" t="s">
        <v>660</v>
      </c>
      <c r="B546" s="91" t="s">
        <v>17</v>
      </c>
      <c r="C546" s="92" t="s">
        <v>41</v>
      </c>
      <c r="D546" s="92" t="s">
        <v>57</v>
      </c>
      <c r="E546" s="90" t="s">
        <v>18</v>
      </c>
      <c r="F546" s="92" t="s">
        <v>866</v>
      </c>
      <c r="G546" s="92" t="s">
        <v>869</v>
      </c>
      <c r="H546" s="90" t="s">
        <v>890</v>
      </c>
      <c r="I546" s="90" t="s">
        <v>18</v>
      </c>
      <c r="J546" s="93" t="s">
        <v>868</v>
      </c>
      <c r="K546" s="93" t="s">
        <v>417</v>
      </c>
      <c r="L546" s="94">
        <v>540.88</v>
      </c>
      <c r="M546" s="90" t="s">
        <v>21</v>
      </c>
      <c r="N546" s="93" t="s">
        <v>22</v>
      </c>
      <c r="O546" s="93" t="s">
        <v>896</v>
      </c>
      <c r="P546" s="95">
        <v>42410</v>
      </c>
      <c r="Q546" s="90" t="s">
        <v>23</v>
      </c>
    </row>
    <row r="547" spans="1:17" x14ac:dyDescent="0.25">
      <c r="A547" s="90" t="s">
        <v>46</v>
      </c>
      <c r="B547" s="91" t="s">
        <v>17</v>
      </c>
      <c r="C547" s="92" t="s">
        <v>41</v>
      </c>
      <c r="D547" s="92" t="s">
        <v>95</v>
      </c>
      <c r="E547" s="90" t="s">
        <v>18</v>
      </c>
      <c r="F547" s="92" t="s">
        <v>866</v>
      </c>
      <c r="G547" s="92" t="s">
        <v>869</v>
      </c>
      <c r="H547" s="90" t="s">
        <v>890</v>
      </c>
      <c r="I547" s="90" t="s">
        <v>18</v>
      </c>
      <c r="J547" s="93" t="s">
        <v>868</v>
      </c>
      <c r="K547" s="93" t="s">
        <v>251</v>
      </c>
      <c r="L547" s="94">
        <v>20.900000000000002</v>
      </c>
      <c r="M547" s="90" t="s">
        <v>21</v>
      </c>
      <c r="N547" s="93" t="s">
        <v>22</v>
      </c>
      <c r="O547" s="93" t="s">
        <v>891</v>
      </c>
      <c r="P547" s="95">
        <v>42439</v>
      </c>
      <c r="Q547" s="90" t="s">
        <v>23</v>
      </c>
    </row>
    <row r="548" spans="1:17" x14ac:dyDescent="0.25">
      <c r="A548" s="90" t="s">
        <v>46</v>
      </c>
      <c r="B548" s="91" t="s">
        <v>17</v>
      </c>
      <c r="C548" s="92" t="s">
        <v>41</v>
      </c>
      <c r="D548" s="92" t="s">
        <v>57</v>
      </c>
      <c r="E548" s="90" t="s">
        <v>18</v>
      </c>
      <c r="F548" s="92" t="s">
        <v>866</v>
      </c>
      <c r="G548" s="92" t="s">
        <v>869</v>
      </c>
      <c r="H548" s="90" t="s">
        <v>892</v>
      </c>
      <c r="I548" s="90" t="s">
        <v>18</v>
      </c>
      <c r="J548" s="93" t="s">
        <v>872</v>
      </c>
      <c r="K548" s="93" t="s">
        <v>417</v>
      </c>
      <c r="L548" s="94">
        <v>-425.06</v>
      </c>
      <c r="M548" s="90" t="s">
        <v>21</v>
      </c>
      <c r="N548" s="93" t="s">
        <v>22</v>
      </c>
      <c r="O548" s="93" t="s">
        <v>893</v>
      </c>
      <c r="P548" s="95">
        <v>42439</v>
      </c>
      <c r="Q548" s="90" t="s">
        <v>23</v>
      </c>
    </row>
    <row r="549" spans="1:17" x14ac:dyDescent="0.25">
      <c r="A549" s="90" t="s">
        <v>729</v>
      </c>
      <c r="B549" s="91" t="s">
        <v>17</v>
      </c>
      <c r="C549" s="92" t="s">
        <v>41</v>
      </c>
      <c r="D549" s="92" t="s">
        <v>57</v>
      </c>
      <c r="E549" s="90" t="s">
        <v>18</v>
      </c>
      <c r="F549" s="92" t="s">
        <v>866</v>
      </c>
      <c r="G549" s="92" t="s">
        <v>869</v>
      </c>
      <c r="H549" s="90" t="s">
        <v>18</v>
      </c>
      <c r="I549" s="90" t="s">
        <v>18</v>
      </c>
      <c r="J549" s="93" t="s">
        <v>872</v>
      </c>
      <c r="K549" s="93" t="s">
        <v>417</v>
      </c>
      <c r="L549" s="94">
        <v>453.57</v>
      </c>
      <c r="M549" s="90" t="s">
        <v>21</v>
      </c>
      <c r="N549" s="93" t="s">
        <v>22</v>
      </c>
      <c r="O549" s="93" t="s">
        <v>898</v>
      </c>
      <c r="P549" s="95">
        <v>42471</v>
      </c>
      <c r="Q549" s="90" t="s">
        <v>23</v>
      </c>
    </row>
    <row r="550" spans="1:17" x14ac:dyDescent="0.25">
      <c r="A550" s="90" t="s">
        <v>704</v>
      </c>
      <c r="B550" s="91" t="s">
        <v>17</v>
      </c>
      <c r="C550" s="92" t="s">
        <v>41</v>
      </c>
      <c r="D550" s="92" t="s">
        <v>95</v>
      </c>
      <c r="E550" s="90" t="s">
        <v>18</v>
      </c>
      <c r="F550" s="92" t="s">
        <v>866</v>
      </c>
      <c r="G550" s="92" t="s">
        <v>24</v>
      </c>
      <c r="H550" s="90" t="s">
        <v>18</v>
      </c>
      <c r="I550" s="90" t="s">
        <v>18</v>
      </c>
      <c r="J550" s="93" t="s">
        <v>868</v>
      </c>
      <c r="K550" s="93" t="s">
        <v>25</v>
      </c>
      <c r="L550" s="94">
        <v>434.58</v>
      </c>
      <c r="M550" s="90" t="s">
        <v>21</v>
      </c>
      <c r="N550" s="93" t="s">
        <v>22</v>
      </c>
      <c r="O550" s="93" t="s">
        <v>897</v>
      </c>
      <c r="P550" s="95">
        <v>42500</v>
      </c>
      <c r="Q550" s="90" t="s">
        <v>23</v>
      </c>
    </row>
    <row r="551" spans="1:17" x14ac:dyDescent="0.25">
      <c r="A551" s="90" t="s">
        <v>762</v>
      </c>
      <c r="B551" s="91" t="s">
        <v>17</v>
      </c>
      <c r="C551" s="92" t="s">
        <v>41</v>
      </c>
      <c r="D551" s="92" t="s">
        <v>95</v>
      </c>
      <c r="E551" s="90" t="s">
        <v>18</v>
      </c>
      <c r="F551" s="92" t="s">
        <v>866</v>
      </c>
      <c r="G551" s="92" t="s">
        <v>24</v>
      </c>
      <c r="H551" s="90" t="s">
        <v>18</v>
      </c>
      <c r="I551" s="90" t="s">
        <v>18</v>
      </c>
      <c r="J551" s="93" t="s">
        <v>868</v>
      </c>
      <c r="K551" s="93" t="s">
        <v>25</v>
      </c>
      <c r="L551" s="94">
        <v>430.78000000000003</v>
      </c>
      <c r="M551" s="90" t="s">
        <v>21</v>
      </c>
      <c r="N551" s="93" t="s">
        <v>22</v>
      </c>
      <c r="O551" s="93" t="s">
        <v>901</v>
      </c>
      <c r="P551" s="95">
        <v>42531</v>
      </c>
      <c r="Q551" s="90" t="s">
        <v>23</v>
      </c>
    </row>
    <row r="552" spans="1:17" x14ac:dyDescent="0.25">
      <c r="A552" s="90" t="s">
        <v>762</v>
      </c>
      <c r="B552" s="91" t="s">
        <v>17</v>
      </c>
      <c r="C552" s="92" t="s">
        <v>41</v>
      </c>
      <c r="D552" s="92" t="s">
        <v>57</v>
      </c>
      <c r="E552" s="90" t="s">
        <v>18</v>
      </c>
      <c r="F552" s="92" t="s">
        <v>866</v>
      </c>
      <c r="G552" s="92" t="s">
        <v>869</v>
      </c>
      <c r="H552" s="90" t="s">
        <v>18</v>
      </c>
      <c r="I552" s="90" t="s">
        <v>18</v>
      </c>
      <c r="J552" s="93" t="s">
        <v>872</v>
      </c>
      <c r="K552" s="93" t="s">
        <v>251</v>
      </c>
      <c r="L552" s="94">
        <v>-453.57</v>
      </c>
      <c r="M552" s="90" t="s">
        <v>21</v>
      </c>
      <c r="N552" s="93" t="s">
        <v>22</v>
      </c>
      <c r="O552" s="93" t="s">
        <v>900</v>
      </c>
      <c r="P552" s="95">
        <v>42531</v>
      </c>
      <c r="Q552" s="90" t="s">
        <v>23</v>
      </c>
    </row>
    <row r="553" spans="1:17" x14ac:dyDescent="0.25">
      <c r="A553" s="90" t="s">
        <v>762</v>
      </c>
      <c r="B553" s="91" t="s">
        <v>17</v>
      </c>
      <c r="C553" s="92" t="s">
        <v>41</v>
      </c>
      <c r="D553" s="92" t="s">
        <v>57</v>
      </c>
      <c r="E553" s="90" t="s">
        <v>18</v>
      </c>
      <c r="F553" s="92" t="s">
        <v>866</v>
      </c>
      <c r="G553" s="92" t="s">
        <v>869</v>
      </c>
      <c r="H553" s="90" t="s">
        <v>18</v>
      </c>
      <c r="I553" s="90" t="s">
        <v>18</v>
      </c>
      <c r="J553" s="93" t="s">
        <v>868</v>
      </c>
      <c r="K553" s="93" t="s">
        <v>417</v>
      </c>
      <c r="L553" s="94">
        <v>601.78</v>
      </c>
      <c r="M553" s="90" t="s">
        <v>21</v>
      </c>
      <c r="N553" s="93" t="s">
        <v>22</v>
      </c>
      <c r="O553" s="93" t="s">
        <v>899</v>
      </c>
      <c r="P553" s="95">
        <v>42531</v>
      </c>
      <c r="Q553" s="90" t="s">
        <v>23</v>
      </c>
    </row>
    <row r="554" spans="1:17" x14ac:dyDescent="0.25">
      <c r="A554" s="90" t="s">
        <v>762</v>
      </c>
      <c r="B554" s="91" t="s">
        <v>17</v>
      </c>
      <c r="C554" s="92" t="s">
        <v>41</v>
      </c>
      <c r="D554" s="92" t="s">
        <v>57</v>
      </c>
      <c r="E554" s="90" t="s">
        <v>18</v>
      </c>
      <c r="F554" s="92" t="s">
        <v>866</v>
      </c>
      <c r="G554" s="92" t="s">
        <v>869</v>
      </c>
      <c r="H554" s="90" t="s">
        <v>18</v>
      </c>
      <c r="I554" s="90" t="s">
        <v>18</v>
      </c>
      <c r="J554" s="93" t="s">
        <v>868</v>
      </c>
      <c r="K554" s="93" t="s">
        <v>417</v>
      </c>
      <c r="L554" s="94">
        <v>-601.78</v>
      </c>
      <c r="M554" s="90" t="s">
        <v>21</v>
      </c>
      <c r="N554" s="93" t="s">
        <v>22</v>
      </c>
      <c r="O554" s="93" t="s">
        <v>902</v>
      </c>
      <c r="P554" s="95">
        <v>42531</v>
      </c>
      <c r="Q554" s="90" t="s">
        <v>23</v>
      </c>
    </row>
    <row r="555" spans="1:17" x14ac:dyDescent="0.25">
      <c r="A555" s="90" t="s">
        <v>751</v>
      </c>
      <c r="B555" s="91" t="s">
        <v>17</v>
      </c>
      <c r="C555" s="92" t="s">
        <v>41</v>
      </c>
      <c r="D555" s="92" t="s">
        <v>57</v>
      </c>
      <c r="E555" s="90" t="s">
        <v>18</v>
      </c>
      <c r="F555" s="92" t="s">
        <v>866</v>
      </c>
      <c r="G555" s="92" t="s">
        <v>869</v>
      </c>
      <c r="H555" s="90" t="s">
        <v>18</v>
      </c>
      <c r="I555" s="90" t="s">
        <v>18</v>
      </c>
      <c r="J555" s="93" t="s">
        <v>868</v>
      </c>
      <c r="K555" s="93" t="s">
        <v>417</v>
      </c>
      <c r="L555" s="94">
        <v>995.08</v>
      </c>
      <c r="M555" s="90" t="s">
        <v>21</v>
      </c>
      <c r="N555" s="93" t="s">
        <v>22</v>
      </c>
      <c r="O555" s="93" t="s">
        <v>870</v>
      </c>
      <c r="P555" s="95">
        <v>42562</v>
      </c>
      <c r="Q555" s="90" t="s">
        <v>23</v>
      </c>
    </row>
    <row r="556" spans="1:17" x14ac:dyDescent="0.25">
      <c r="A556" s="90" t="s">
        <v>49</v>
      </c>
      <c r="B556" s="91" t="s">
        <v>17</v>
      </c>
      <c r="C556" s="92" t="s">
        <v>41</v>
      </c>
      <c r="D556" s="92" t="s">
        <v>57</v>
      </c>
      <c r="E556" s="90" t="s">
        <v>18</v>
      </c>
      <c r="F556" s="92" t="s">
        <v>866</v>
      </c>
      <c r="G556" s="92" t="s">
        <v>869</v>
      </c>
      <c r="H556" s="90" t="s">
        <v>874</v>
      </c>
      <c r="I556" s="90" t="s">
        <v>18</v>
      </c>
      <c r="J556" s="93" t="s">
        <v>872</v>
      </c>
      <c r="K556" s="93" t="s">
        <v>25</v>
      </c>
      <c r="L556" s="94">
        <v>419.40000000000003</v>
      </c>
      <c r="M556" s="90" t="s">
        <v>21</v>
      </c>
      <c r="N556" s="93" t="s">
        <v>22</v>
      </c>
      <c r="O556" s="93" t="s">
        <v>875</v>
      </c>
      <c r="P556" s="95">
        <v>42258</v>
      </c>
      <c r="Q556" s="90" t="s">
        <v>23</v>
      </c>
    </row>
    <row r="557" spans="1:17" x14ac:dyDescent="0.25">
      <c r="A557" s="90" t="s">
        <v>49</v>
      </c>
      <c r="B557" s="91" t="s">
        <v>17</v>
      </c>
      <c r="C557" s="92" t="s">
        <v>41</v>
      </c>
      <c r="D557" s="92" t="s">
        <v>57</v>
      </c>
      <c r="E557" s="90" t="s">
        <v>18</v>
      </c>
      <c r="F557" s="92" t="s">
        <v>866</v>
      </c>
      <c r="G557" s="92" t="s">
        <v>869</v>
      </c>
      <c r="H557" s="90" t="s">
        <v>876</v>
      </c>
      <c r="I557" s="90" t="s">
        <v>18</v>
      </c>
      <c r="J557" s="93" t="s">
        <v>872</v>
      </c>
      <c r="K557" s="93" t="s">
        <v>251</v>
      </c>
      <c r="L557" s="94">
        <v>419.40000000000003</v>
      </c>
      <c r="M557" s="90" t="s">
        <v>21</v>
      </c>
      <c r="N557" s="93" t="s">
        <v>22</v>
      </c>
      <c r="O557" s="93" t="s">
        <v>877</v>
      </c>
      <c r="P557" s="95">
        <v>42258</v>
      </c>
      <c r="Q557" s="90" t="s">
        <v>23</v>
      </c>
    </row>
    <row r="558" spans="1:17" x14ac:dyDescent="0.25">
      <c r="A558" s="90" t="s">
        <v>49</v>
      </c>
      <c r="B558" s="91" t="s">
        <v>17</v>
      </c>
      <c r="C558" s="92" t="s">
        <v>41</v>
      </c>
      <c r="D558" s="92" t="s">
        <v>57</v>
      </c>
      <c r="E558" s="90" t="s">
        <v>18</v>
      </c>
      <c r="F558" s="92" t="s">
        <v>866</v>
      </c>
      <c r="G558" s="92" t="s">
        <v>869</v>
      </c>
      <c r="H558" s="90" t="s">
        <v>876</v>
      </c>
      <c r="I558" s="90" t="s">
        <v>18</v>
      </c>
      <c r="J558" s="93" t="s">
        <v>872</v>
      </c>
      <c r="K558" s="93" t="s">
        <v>251</v>
      </c>
      <c r="L558" s="94">
        <v>-419.40000000000003</v>
      </c>
      <c r="M558" s="90" t="s">
        <v>21</v>
      </c>
      <c r="N558" s="93" t="s">
        <v>22</v>
      </c>
      <c r="O558" s="93" t="s">
        <v>877</v>
      </c>
      <c r="P558" s="95">
        <v>42258</v>
      </c>
      <c r="Q558" s="90" t="s">
        <v>23</v>
      </c>
    </row>
    <row r="559" spans="1:17" x14ac:dyDescent="0.25">
      <c r="A559" s="90" t="s">
        <v>49</v>
      </c>
      <c r="B559" s="91" t="s">
        <v>17</v>
      </c>
      <c r="C559" s="92" t="s">
        <v>41</v>
      </c>
      <c r="D559" s="92" t="s">
        <v>57</v>
      </c>
      <c r="E559" s="90" t="s">
        <v>18</v>
      </c>
      <c r="F559" s="92" t="s">
        <v>866</v>
      </c>
      <c r="G559" s="92" t="s">
        <v>869</v>
      </c>
      <c r="H559" s="90" t="s">
        <v>884</v>
      </c>
      <c r="I559" s="90" t="s">
        <v>18</v>
      </c>
      <c r="J559" s="93" t="s">
        <v>868</v>
      </c>
      <c r="K559" s="93" t="s">
        <v>417</v>
      </c>
      <c r="L559" s="94">
        <v>461.2</v>
      </c>
      <c r="M559" s="90" t="s">
        <v>21</v>
      </c>
      <c r="N559" s="93" t="s">
        <v>22</v>
      </c>
      <c r="O559" s="93" t="s">
        <v>885</v>
      </c>
      <c r="P559" s="95">
        <v>42258</v>
      </c>
      <c r="Q559" s="90" t="s">
        <v>23</v>
      </c>
    </row>
    <row r="560" spans="1:17" x14ac:dyDescent="0.25">
      <c r="A560" s="90" t="s">
        <v>49</v>
      </c>
      <c r="B560" s="91" t="s">
        <v>17</v>
      </c>
      <c r="C560" s="92" t="s">
        <v>41</v>
      </c>
      <c r="D560" s="92" t="s">
        <v>57</v>
      </c>
      <c r="E560" s="90" t="s">
        <v>18</v>
      </c>
      <c r="F560" s="92" t="s">
        <v>866</v>
      </c>
      <c r="G560" s="92" t="s">
        <v>869</v>
      </c>
      <c r="H560" s="90" t="s">
        <v>886</v>
      </c>
      <c r="I560" s="90" t="s">
        <v>18</v>
      </c>
      <c r="J560" s="93" t="s">
        <v>868</v>
      </c>
      <c r="K560" s="93" t="s">
        <v>417</v>
      </c>
      <c r="L560" s="94">
        <v>571.41</v>
      </c>
      <c r="M560" s="90" t="s">
        <v>21</v>
      </c>
      <c r="N560" s="93" t="s">
        <v>22</v>
      </c>
      <c r="O560" s="93" t="s">
        <v>887</v>
      </c>
      <c r="P560" s="95">
        <v>42258</v>
      </c>
      <c r="Q560" s="90" t="s">
        <v>23</v>
      </c>
    </row>
    <row r="561" spans="1:17" x14ac:dyDescent="0.25">
      <c r="A561" s="90" t="s">
        <v>49</v>
      </c>
      <c r="B561" s="91" t="s">
        <v>17</v>
      </c>
      <c r="C561" s="92" t="s">
        <v>41</v>
      </c>
      <c r="D561" s="92" t="s">
        <v>57</v>
      </c>
      <c r="E561" s="90" t="s">
        <v>18</v>
      </c>
      <c r="F561" s="92" t="s">
        <v>866</v>
      </c>
      <c r="G561" s="92" t="s">
        <v>869</v>
      </c>
      <c r="H561" s="90" t="s">
        <v>886</v>
      </c>
      <c r="I561" s="90" t="s">
        <v>18</v>
      </c>
      <c r="J561" s="93" t="s">
        <v>868</v>
      </c>
      <c r="K561" s="93" t="s">
        <v>417</v>
      </c>
      <c r="L561" s="94">
        <v>-571.41</v>
      </c>
      <c r="M561" s="90" t="s">
        <v>21</v>
      </c>
      <c r="N561" s="93" t="s">
        <v>22</v>
      </c>
      <c r="O561" s="93" t="s">
        <v>887</v>
      </c>
      <c r="P561" s="95">
        <v>42258</v>
      </c>
      <c r="Q561" s="90" t="s">
        <v>23</v>
      </c>
    </row>
    <row r="562" spans="1:17" x14ac:dyDescent="0.25">
      <c r="A562" s="90" t="s">
        <v>40</v>
      </c>
      <c r="B562" s="91" t="s">
        <v>17</v>
      </c>
      <c r="C562" s="92" t="s">
        <v>41</v>
      </c>
      <c r="D562" s="92" t="s">
        <v>57</v>
      </c>
      <c r="E562" s="90" t="s">
        <v>18</v>
      </c>
      <c r="F562" s="92" t="s">
        <v>866</v>
      </c>
      <c r="G562" s="92" t="s">
        <v>869</v>
      </c>
      <c r="H562" s="90" t="s">
        <v>878</v>
      </c>
      <c r="I562" s="90" t="s">
        <v>18</v>
      </c>
      <c r="J562" s="93" t="s">
        <v>872</v>
      </c>
      <c r="K562" s="93" t="s">
        <v>251</v>
      </c>
      <c r="L562" s="94">
        <v>419.40000000000003</v>
      </c>
      <c r="M562" s="90" t="s">
        <v>21</v>
      </c>
      <c r="N562" s="93" t="s">
        <v>22</v>
      </c>
      <c r="O562" s="93" t="s">
        <v>879</v>
      </c>
      <c r="P562" s="95">
        <v>42289</v>
      </c>
      <c r="Q562" s="90" t="s">
        <v>23</v>
      </c>
    </row>
    <row r="563" spans="1:17" x14ac:dyDescent="0.25">
      <c r="A563" s="90" t="s">
        <v>40</v>
      </c>
      <c r="B563" s="91" t="s">
        <v>17</v>
      </c>
      <c r="C563" s="92" t="s">
        <v>41</v>
      </c>
      <c r="D563" s="92" t="s">
        <v>57</v>
      </c>
      <c r="E563" s="90" t="s">
        <v>18</v>
      </c>
      <c r="F563" s="92" t="s">
        <v>866</v>
      </c>
      <c r="G563" s="92" t="s">
        <v>869</v>
      </c>
      <c r="H563" s="90" t="s">
        <v>874</v>
      </c>
      <c r="I563" s="90" t="s">
        <v>882</v>
      </c>
      <c r="J563" s="93" t="s">
        <v>872</v>
      </c>
      <c r="K563" s="93" t="s">
        <v>251</v>
      </c>
      <c r="L563" s="94">
        <v>-419.39</v>
      </c>
      <c r="M563" s="90" t="s">
        <v>21</v>
      </c>
      <c r="N563" s="93" t="s">
        <v>22</v>
      </c>
      <c r="O563" s="93" t="s">
        <v>883</v>
      </c>
      <c r="P563" s="95">
        <v>42289</v>
      </c>
      <c r="Q563" s="90" t="s">
        <v>23</v>
      </c>
    </row>
    <row r="564" spans="1:17" x14ac:dyDescent="0.25">
      <c r="A564" s="90" t="s">
        <v>40</v>
      </c>
      <c r="B564" s="91" t="s">
        <v>17</v>
      </c>
      <c r="C564" s="92" t="s">
        <v>41</v>
      </c>
      <c r="D564" s="92" t="s">
        <v>57</v>
      </c>
      <c r="E564" s="90" t="s">
        <v>18</v>
      </c>
      <c r="F564" s="92" t="s">
        <v>866</v>
      </c>
      <c r="G564" s="92" t="s">
        <v>869</v>
      </c>
      <c r="H564" s="90" t="s">
        <v>874</v>
      </c>
      <c r="I564" s="90" t="s">
        <v>18</v>
      </c>
      <c r="J564" s="93" t="s">
        <v>872</v>
      </c>
      <c r="K564" s="93" t="s">
        <v>251</v>
      </c>
      <c r="L564" s="94">
        <v>-0.01</v>
      </c>
      <c r="M564" s="90" t="s">
        <v>21</v>
      </c>
      <c r="N564" s="93" t="s">
        <v>22</v>
      </c>
      <c r="O564" s="93" t="s">
        <v>883</v>
      </c>
      <c r="P564" s="95">
        <v>42289</v>
      </c>
      <c r="Q564" s="90" t="s">
        <v>23</v>
      </c>
    </row>
    <row r="565" spans="1:17" x14ac:dyDescent="0.25">
      <c r="A565" s="90" t="s">
        <v>40</v>
      </c>
      <c r="B565" s="91" t="s">
        <v>17</v>
      </c>
      <c r="C565" s="92" t="s">
        <v>41</v>
      </c>
      <c r="D565" s="92" t="s">
        <v>57</v>
      </c>
      <c r="E565" s="90" t="s">
        <v>18</v>
      </c>
      <c r="F565" s="92" t="s">
        <v>866</v>
      </c>
      <c r="G565" s="92" t="s">
        <v>869</v>
      </c>
      <c r="H565" s="90" t="s">
        <v>878</v>
      </c>
      <c r="I565" s="90" t="s">
        <v>18</v>
      </c>
      <c r="J565" s="93" t="s">
        <v>872</v>
      </c>
      <c r="K565" s="93" t="s">
        <v>251</v>
      </c>
      <c r="L565" s="94">
        <v>-419.40000000000003</v>
      </c>
      <c r="M565" s="90" t="s">
        <v>21</v>
      </c>
      <c r="N565" s="93" t="s">
        <v>22</v>
      </c>
      <c r="O565" s="93" t="s">
        <v>879</v>
      </c>
      <c r="P565" s="95">
        <v>42289</v>
      </c>
      <c r="Q565" s="90" t="s">
        <v>23</v>
      </c>
    </row>
    <row r="566" spans="1:17" x14ac:dyDescent="0.25">
      <c r="A566" s="90" t="s">
        <v>40</v>
      </c>
      <c r="B566" s="91" t="s">
        <v>17</v>
      </c>
      <c r="C566" s="92" t="s">
        <v>41</v>
      </c>
      <c r="D566" s="92" t="s">
        <v>57</v>
      </c>
      <c r="E566" s="90" t="s">
        <v>18</v>
      </c>
      <c r="F566" s="92" t="s">
        <v>866</v>
      </c>
      <c r="G566" s="92" t="s">
        <v>869</v>
      </c>
      <c r="H566" s="90" t="s">
        <v>880</v>
      </c>
      <c r="I566" s="90" t="s">
        <v>18</v>
      </c>
      <c r="J566" s="93" t="s">
        <v>868</v>
      </c>
      <c r="K566" s="93" t="s">
        <v>417</v>
      </c>
      <c r="L566" s="94">
        <v>434.62</v>
      </c>
      <c r="M566" s="90" t="s">
        <v>21</v>
      </c>
      <c r="N566" s="93" t="s">
        <v>22</v>
      </c>
      <c r="O566" s="93" t="s">
        <v>881</v>
      </c>
      <c r="P566" s="95">
        <v>42289</v>
      </c>
      <c r="Q566" s="90" t="s">
        <v>23</v>
      </c>
    </row>
    <row r="567" spans="1:17" x14ac:dyDescent="0.25">
      <c r="A567" s="90" t="s">
        <v>40</v>
      </c>
      <c r="B567" s="91" t="s">
        <v>17</v>
      </c>
      <c r="C567" s="92" t="s">
        <v>41</v>
      </c>
      <c r="D567" s="92" t="s">
        <v>57</v>
      </c>
      <c r="E567" s="90" t="s">
        <v>18</v>
      </c>
      <c r="F567" s="92" t="s">
        <v>866</v>
      </c>
      <c r="G567" s="92" t="s">
        <v>869</v>
      </c>
      <c r="H567" s="90" t="s">
        <v>880</v>
      </c>
      <c r="I567" s="90" t="s">
        <v>18</v>
      </c>
      <c r="J567" s="93" t="s">
        <v>868</v>
      </c>
      <c r="K567" s="93" t="s">
        <v>417</v>
      </c>
      <c r="L567" s="94">
        <v>-434.62</v>
      </c>
      <c r="M567" s="90" t="s">
        <v>21</v>
      </c>
      <c r="N567" s="93" t="s">
        <v>22</v>
      </c>
      <c r="O567" s="93" t="s">
        <v>881</v>
      </c>
      <c r="P567" s="95">
        <v>42289</v>
      </c>
      <c r="Q567" s="90" t="s">
        <v>23</v>
      </c>
    </row>
    <row r="568" spans="1:17" x14ac:dyDescent="0.25">
      <c r="A568" s="90" t="s">
        <v>462</v>
      </c>
      <c r="B568" s="91" t="s">
        <v>17</v>
      </c>
      <c r="C568" s="92" t="s">
        <v>41</v>
      </c>
      <c r="D568" s="92" t="s">
        <v>57</v>
      </c>
      <c r="E568" s="90" t="s">
        <v>18</v>
      </c>
      <c r="F568" s="92" t="s">
        <v>866</v>
      </c>
      <c r="G568" s="92" t="s">
        <v>869</v>
      </c>
      <c r="H568" s="90" t="s">
        <v>888</v>
      </c>
      <c r="I568" s="90" t="s">
        <v>18</v>
      </c>
      <c r="J568" s="93" t="s">
        <v>868</v>
      </c>
      <c r="K568" s="93" t="s">
        <v>417</v>
      </c>
      <c r="L568" s="94">
        <v>434.62</v>
      </c>
      <c r="M568" s="90" t="s">
        <v>21</v>
      </c>
      <c r="N568" s="93" t="s">
        <v>22</v>
      </c>
      <c r="O568" s="93" t="s">
        <v>889</v>
      </c>
      <c r="P568" s="95">
        <v>42318</v>
      </c>
      <c r="Q568" s="90" t="s">
        <v>23</v>
      </c>
    </row>
    <row r="569" spans="1:17" x14ac:dyDescent="0.25">
      <c r="A569" s="90"/>
      <c r="B569" s="91"/>
      <c r="C569" s="92"/>
      <c r="D569" s="92"/>
      <c r="E569" s="90"/>
      <c r="F569" s="92"/>
      <c r="G569" s="92"/>
      <c r="H569" s="90"/>
      <c r="I569" s="90"/>
      <c r="J569" s="93"/>
      <c r="K569" s="93"/>
      <c r="L569" s="94">
        <f>SUM(L537:L568)</f>
        <v>4143.58</v>
      </c>
      <c r="M569" s="90"/>
      <c r="N569" s="93"/>
      <c r="O569" s="93"/>
      <c r="P569" s="95"/>
      <c r="Q569" s="90"/>
    </row>
    <row r="570" spans="1:17" x14ac:dyDescent="0.25">
      <c r="A570" s="90" t="s">
        <v>704</v>
      </c>
      <c r="B570" s="91" t="s">
        <v>17</v>
      </c>
      <c r="C570" s="92" t="s">
        <v>41</v>
      </c>
      <c r="D570" s="92" t="s">
        <v>57</v>
      </c>
      <c r="E570" s="90" t="s">
        <v>18</v>
      </c>
      <c r="F570" s="92" t="s">
        <v>908</v>
      </c>
      <c r="G570" s="92" t="s">
        <v>24</v>
      </c>
      <c r="H570" s="90" t="s">
        <v>18</v>
      </c>
      <c r="I570" s="90" t="s">
        <v>18</v>
      </c>
      <c r="J570" s="93" t="s">
        <v>18</v>
      </c>
      <c r="K570" s="93" t="s">
        <v>25</v>
      </c>
      <c r="L570" s="94">
        <v>434.58</v>
      </c>
      <c r="M570" s="90" t="s">
        <v>21</v>
      </c>
      <c r="N570" s="93" t="s">
        <v>22</v>
      </c>
      <c r="O570" s="93" t="s">
        <v>909</v>
      </c>
      <c r="P570" s="95">
        <v>42500</v>
      </c>
      <c r="Q570" s="90" t="s">
        <v>23</v>
      </c>
    </row>
    <row r="571" spans="1:17" x14ac:dyDescent="0.25">
      <c r="A571" s="90"/>
      <c r="B571" s="91"/>
      <c r="C571" s="92"/>
      <c r="D571" s="92"/>
      <c r="E571" s="90"/>
      <c r="F571" s="92"/>
      <c r="G571" s="92"/>
      <c r="H571" s="90"/>
      <c r="I571" s="90"/>
      <c r="J571" s="93"/>
      <c r="K571" s="93"/>
      <c r="L571" s="94">
        <f>SUM(L570)</f>
        <v>434.58</v>
      </c>
      <c r="M571" s="90"/>
      <c r="N571" s="93"/>
      <c r="O571" s="93"/>
      <c r="P571" s="95"/>
      <c r="Q571" s="90"/>
    </row>
    <row r="572" spans="1:17" x14ac:dyDescent="0.25">
      <c r="A572" s="90" t="s">
        <v>988</v>
      </c>
      <c r="B572" s="91" t="s">
        <v>17</v>
      </c>
      <c r="C572" s="92" t="s">
        <v>41</v>
      </c>
      <c r="D572" s="92" t="s">
        <v>57</v>
      </c>
      <c r="E572" s="90" t="s">
        <v>18</v>
      </c>
      <c r="F572" s="92" t="s">
        <v>910</v>
      </c>
      <c r="G572" s="92" t="s">
        <v>28</v>
      </c>
      <c r="H572" s="90" t="s">
        <v>18</v>
      </c>
      <c r="I572" s="90" t="s">
        <v>18</v>
      </c>
      <c r="J572" s="93" t="s">
        <v>914</v>
      </c>
      <c r="K572" s="93" t="s">
        <v>29</v>
      </c>
      <c r="L572" s="94">
        <v>305.48</v>
      </c>
      <c r="M572" s="90" t="s">
        <v>21</v>
      </c>
      <c r="N572" s="93" t="s">
        <v>22</v>
      </c>
      <c r="O572" s="93" t="s">
        <v>989</v>
      </c>
      <c r="P572" s="95">
        <v>42593</v>
      </c>
      <c r="Q572" s="90" t="s">
        <v>23</v>
      </c>
    </row>
    <row r="573" spans="1:17" x14ac:dyDescent="0.25">
      <c r="A573" s="90" t="s">
        <v>526</v>
      </c>
      <c r="B573" s="91" t="s">
        <v>17</v>
      </c>
      <c r="C573" s="92" t="s">
        <v>41</v>
      </c>
      <c r="D573" s="92" t="s">
        <v>57</v>
      </c>
      <c r="E573" s="90" t="s">
        <v>18</v>
      </c>
      <c r="F573" s="92" t="s">
        <v>910</v>
      </c>
      <c r="G573" s="92" t="s">
        <v>28</v>
      </c>
      <c r="H573" s="90" t="s">
        <v>960</v>
      </c>
      <c r="I573" s="90" t="s">
        <v>18</v>
      </c>
      <c r="J573" s="93" t="s">
        <v>914</v>
      </c>
      <c r="K573" s="93" t="s">
        <v>29</v>
      </c>
      <c r="L573" s="94">
        <v>590.20000000000005</v>
      </c>
      <c r="M573" s="90" t="s">
        <v>21</v>
      </c>
      <c r="N573" s="93" t="s">
        <v>22</v>
      </c>
      <c r="O573" s="93" t="s">
        <v>961</v>
      </c>
      <c r="P573" s="95">
        <v>42380</v>
      </c>
      <c r="Q573" s="90" t="s">
        <v>23</v>
      </c>
    </row>
    <row r="574" spans="1:17" x14ac:dyDescent="0.25">
      <c r="A574" s="90" t="s">
        <v>46</v>
      </c>
      <c r="B574" s="91" t="s">
        <v>17</v>
      </c>
      <c r="C574" s="92" t="s">
        <v>41</v>
      </c>
      <c r="D574" s="92" t="s">
        <v>57</v>
      </c>
      <c r="E574" s="90" t="s">
        <v>18</v>
      </c>
      <c r="F574" s="92" t="s">
        <v>910</v>
      </c>
      <c r="G574" s="92" t="s">
        <v>28</v>
      </c>
      <c r="H574" s="90" t="s">
        <v>965</v>
      </c>
      <c r="I574" s="90" t="s">
        <v>18</v>
      </c>
      <c r="J574" s="93" t="s">
        <v>914</v>
      </c>
      <c r="K574" s="93" t="s">
        <v>29</v>
      </c>
      <c r="L574" s="94">
        <v>357.96</v>
      </c>
      <c r="M574" s="90" t="s">
        <v>21</v>
      </c>
      <c r="N574" s="93" t="s">
        <v>22</v>
      </c>
      <c r="O574" s="93" t="s">
        <v>966</v>
      </c>
      <c r="P574" s="95">
        <v>42439</v>
      </c>
      <c r="Q574" s="90" t="s">
        <v>23</v>
      </c>
    </row>
    <row r="575" spans="1:17" x14ac:dyDescent="0.25">
      <c r="A575" s="90" t="s">
        <v>729</v>
      </c>
      <c r="B575" s="91" t="s">
        <v>17</v>
      </c>
      <c r="C575" s="92" t="s">
        <v>41</v>
      </c>
      <c r="D575" s="92" t="s">
        <v>57</v>
      </c>
      <c r="E575" s="90" t="s">
        <v>18</v>
      </c>
      <c r="F575" s="92" t="s">
        <v>910</v>
      </c>
      <c r="G575" s="92" t="s">
        <v>28</v>
      </c>
      <c r="H575" s="90" t="s">
        <v>18</v>
      </c>
      <c r="I575" s="90" t="s">
        <v>18</v>
      </c>
      <c r="J575" s="93" t="s">
        <v>914</v>
      </c>
      <c r="K575" s="93" t="s">
        <v>29</v>
      </c>
      <c r="L575" s="94">
        <v>503.96000000000004</v>
      </c>
      <c r="M575" s="90" t="s">
        <v>21</v>
      </c>
      <c r="N575" s="93" t="s">
        <v>22</v>
      </c>
      <c r="O575" s="93" t="s">
        <v>975</v>
      </c>
      <c r="P575" s="95">
        <v>42471</v>
      </c>
      <c r="Q575" s="90" t="s">
        <v>23</v>
      </c>
    </row>
    <row r="576" spans="1:17" x14ac:dyDescent="0.25">
      <c r="A576" s="90" t="s">
        <v>729</v>
      </c>
      <c r="B576" s="91" t="s">
        <v>17</v>
      </c>
      <c r="C576" s="92" t="s">
        <v>41</v>
      </c>
      <c r="D576" s="92" t="s">
        <v>42</v>
      </c>
      <c r="E576" s="90" t="s">
        <v>18</v>
      </c>
      <c r="F576" s="92" t="s">
        <v>910</v>
      </c>
      <c r="G576" s="92" t="s">
        <v>28</v>
      </c>
      <c r="H576" s="90" t="s">
        <v>976</v>
      </c>
      <c r="I576" s="90" t="s">
        <v>18</v>
      </c>
      <c r="J576" s="93" t="s">
        <v>914</v>
      </c>
      <c r="K576" s="93" t="s">
        <v>29</v>
      </c>
      <c r="L576" s="94">
        <v>500.96000000000004</v>
      </c>
      <c r="M576" s="90" t="s">
        <v>21</v>
      </c>
      <c r="N576" s="93" t="s">
        <v>22</v>
      </c>
      <c r="O576" s="93" t="s">
        <v>977</v>
      </c>
      <c r="P576" s="95">
        <v>42471</v>
      </c>
      <c r="Q576" s="90" t="s">
        <v>23</v>
      </c>
    </row>
    <row r="577" spans="1:17" x14ac:dyDescent="0.25">
      <c r="A577" s="90" t="s">
        <v>729</v>
      </c>
      <c r="B577" s="91" t="s">
        <v>17</v>
      </c>
      <c r="C577" s="92" t="s">
        <v>41</v>
      </c>
      <c r="D577" s="92" t="s">
        <v>57</v>
      </c>
      <c r="E577" s="90" t="s">
        <v>18</v>
      </c>
      <c r="F577" s="92" t="s">
        <v>910</v>
      </c>
      <c r="G577" s="92" t="s">
        <v>28</v>
      </c>
      <c r="H577" s="90" t="s">
        <v>979</v>
      </c>
      <c r="I577" s="90" t="s">
        <v>18</v>
      </c>
      <c r="J577" s="93" t="s">
        <v>914</v>
      </c>
      <c r="K577" s="93" t="s">
        <v>29</v>
      </c>
      <c r="L577" s="94">
        <v>267.48</v>
      </c>
      <c r="M577" s="90" t="s">
        <v>21</v>
      </c>
      <c r="N577" s="93" t="s">
        <v>22</v>
      </c>
      <c r="O577" s="93" t="s">
        <v>980</v>
      </c>
      <c r="P577" s="95">
        <v>42471</v>
      </c>
      <c r="Q577" s="90" t="s">
        <v>23</v>
      </c>
    </row>
    <row r="578" spans="1:17" x14ac:dyDescent="0.25">
      <c r="A578" s="90" t="s">
        <v>729</v>
      </c>
      <c r="B578" s="91" t="s">
        <v>17</v>
      </c>
      <c r="C578" s="92" t="s">
        <v>41</v>
      </c>
      <c r="D578" s="92" t="s">
        <v>57</v>
      </c>
      <c r="E578" s="90" t="s">
        <v>18</v>
      </c>
      <c r="F578" s="92" t="s">
        <v>910</v>
      </c>
      <c r="G578" s="92" t="s">
        <v>28</v>
      </c>
      <c r="H578" s="90" t="s">
        <v>979</v>
      </c>
      <c r="I578" s="90" t="s">
        <v>18</v>
      </c>
      <c r="J578" s="93" t="s">
        <v>914</v>
      </c>
      <c r="K578" s="93" t="s">
        <v>29</v>
      </c>
      <c r="L578" s="94">
        <v>109.98</v>
      </c>
      <c r="M578" s="90" t="s">
        <v>21</v>
      </c>
      <c r="N578" s="93" t="s">
        <v>22</v>
      </c>
      <c r="O578" s="93" t="s">
        <v>982</v>
      </c>
      <c r="P578" s="95">
        <v>42471</v>
      </c>
      <c r="Q578" s="90" t="s">
        <v>23</v>
      </c>
    </row>
    <row r="579" spans="1:17" x14ac:dyDescent="0.25">
      <c r="A579" s="90" t="s">
        <v>762</v>
      </c>
      <c r="B579" s="91" t="s">
        <v>17</v>
      </c>
      <c r="C579" s="92" t="s">
        <v>41</v>
      </c>
      <c r="D579" s="92" t="s">
        <v>57</v>
      </c>
      <c r="E579" s="90" t="s">
        <v>18</v>
      </c>
      <c r="F579" s="92" t="s">
        <v>910</v>
      </c>
      <c r="G579" s="92" t="s">
        <v>28</v>
      </c>
      <c r="H579" s="90" t="s">
        <v>18</v>
      </c>
      <c r="I579" s="90" t="s">
        <v>18</v>
      </c>
      <c r="J579" s="93" t="s">
        <v>914</v>
      </c>
      <c r="K579" s="93" t="s">
        <v>29</v>
      </c>
      <c r="L579" s="94">
        <v>415.96000000000004</v>
      </c>
      <c r="M579" s="90" t="s">
        <v>21</v>
      </c>
      <c r="N579" s="93" t="s">
        <v>22</v>
      </c>
      <c r="O579" s="93" t="s">
        <v>985</v>
      </c>
      <c r="P579" s="95">
        <v>42531</v>
      </c>
      <c r="Q579" s="90" t="s">
        <v>23</v>
      </c>
    </row>
    <row r="580" spans="1:17" x14ac:dyDescent="0.25">
      <c r="A580" s="90" t="s">
        <v>751</v>
      </c>
      <c r="B580" s="91" t="s">
        <v>17</v>
      </c>
      <c r="C580" s="92" t="s">
        <v>41</v>
      </c>
      <c r="D580" s="92" t="s">
        <v>57</v>
      </c>
      <c r="E580" s="90" t="s">
        <v>18</v>
      </c>
      <c r="F580" s="92" t="s">
        <v>910</v>
      </c>
      <c r="G580" s="92" t="s">
        <v>28</v>
      </c>
      <c r="H580" s="90" t="s">
        <v>18</v>
      </c>
      <c r="I580" s="90" t="s">
        <v>18</v>
      </c>
      <c r="J580" s="93" t="s">
        <v>914</v>
      </c>
      <c r="K580" s="93" t="s">
        <v>29</v>
      </c>
      <c r="L580" s="94">
        <v>248.98000000000002</v>
      </c>
      <c r="M580" s="90" t="s">
        <v>21</v>
      </c>
      <c r="N580" s="93" t="s">
        <v>22</v>
      </c>
      <c r="O580" s="93" t="s">
        <v>915</v>
      </c>
      <c r="P580" s="95">
        <v>42562</v>
      </c>
      <c r="Q580" s="90" t="s">
        <v>23</v>
      </c>
    </row>
    <row r="581" spans="1:17" x14ac:dyDescent="0.25">
      <c r="A581" s="90" t="s">
        <v>300</v>
      </c>
      <c r="B581" s="91" t="s">
        <v>17</v>
      </c>
      <c r="C581" s="92" t="s">
        <v>41</v>
      </c>
      <c r="D581" s="92" t="s">
        <v>57</v>
      </c>
      <c r="E581" s="90" t="s">
        <v>18</v>
      </c>
      <c r="F581" s="92" t="s">
        <v>910</v>
      </c>
      <c r="G581" s="92" t="s">
        <v>28</v>
      </c>
      <c r="H581" s="90" t="s">
        <v>930</v>
      </c>
      <c r="I581" s="90" t="s">
        <v>18</v>
      </c>
      <c r="J581" s="93" t="s">
        <v>912</v>
      </c>
      <c r="K581" s="93" t="s">
        <v>29</v>
      </c>
      <c r="L581" s="94">
        <v>404</v>
      </c>
      <c r="M581" s="90" t="s">
        <v>21</v>
      </c>
      <c r="N581" s="93" t="s">
        <v>22</v>
      </c>
      <c r="O581" s="93" t="s">
        <v>931</v>
      </c>
      <c r="P581" s="95">
        <v>42227</v>
      </c>
      <c r="Q581" s="90" t="s">
        <v>23</v>
      </c>
    </row>
    <row r="582" spans="1:17" x14ac:dyDescent="0.25">
      <c r="A582" s="90" t="s">
        <v>300</v>
      </c>
      <c r="B582" s="91" t="s">
        <v>17</v>
      </c>
      <c r="C582" s="92" t="s">
        <v>41</v>
      </c>
      <c r="D582" s="92" t="s">
        <v>42</v>
      </c>
      <c r="E582" s="90" t="s">
        <v>18</v>
      </c>
      <c r="F582" s="92" t="s">
        <v>910</v>
      </c>
      <c r="G582" s="92" t="s">
        <v>28</v>
      </c>
      <c r="H582" s="90" t="s">
        <v>936</v>
      </c>
      <c r="I582" s="90" t="s">
        <v>18</v>
      </c>
      <c r="J582" s="93" t="s">
        <v>912</v>
      </c>
      <c r="K582" s="93" t="s">
        <v>29</v>
      </c>
      <c r="L582" s="94">
        <v>432</v>
      </c>
      <c r="M582" s="90" t="s">
        <v>21</v>
      </c>
      <c r="N582" s="93" t="s">
        <v>22</v>
      </c>
      <c r="O582" s="93" t="s">
        <v>937</v>
      </c>
      <c r="P582" s="95">
        <v>42227</v>
      </c>
      <c r="Q582" s="90" t="s">
        <v>23</v>
      </c>
    </row>
    <row r="583" spans="1:17" x14ac:dyDescent="0.25">
      <c r="A583" s="90" t="s">
        <v>300</v>
      </c>
      <c r="B583" s="91" t="s">
        <v>17</v>
      </c>
      <c r="C583" s="92" t="s">
        <v>41</v>
      </c>
      <c r="D583" s="92" t="s">
        <v>57</v>
      </c>
      <c r="E583" s="90" t="s">
        <v>18</v>
      </c>
      <c r="F583" s="92" t="s">
        <v>910</v>
      </c>
      <c r="G583" s="92" t="s">
        <v>28</v>
      </c>
      <c r="H583" s="90" t="s">
        <v>884</v>
      </c>
      <c r="I583" s="90" t="s">
        <v>18</v>
      </c>
      <c r="J583" s="93" t="s">
        <v>912</v>
      </c>
      <c r="K583" s="93" t="s">
        <v>29</v>
      </c>
      <c r="L583" s="94">
        <v>432</v>
      </c>
      <c r="M583" s="90" t="s">
        <v>21</v>
      </c>
      <c r="N583" s="93" t="s">
        <v>22</v>
      </c>
      <c r="O583" s="93" t="s">
        <v>938</v>
      </c>
      <c r="P583" s="95">
        <v>42227</v>
      </c>
      <c r="Q583" s="90" t="s">
        <v>23</v>
      </c>
    </row>
    <row r="584" spans="1:17" x14ac:dyDescent="0.25">
      <c r="A584" s="90" t="s">
        <v>300</v>
      </c>
      <c r="B584" s="91" t="s">
        <v>17</v>
      </c>
      <c r="C584" s="92" t="s">
        <v>41</v>
      </c>
      <c r="D584" s="92" t="s">
        <v>57</v>
      </c>
      <c r="E584" s="90" t="s">
        <v>18</v>
      </c>
      <c r="F584" s="92" t="s">
        <v>910</v>
      </c>
      <c r="G584" s="92" t="s">
        <v>28</v>
      </c>
      <c r="H584" s="90" t="s">
        <v>18</v>
      </c>
      <c r="I584" s="90" t="s">
        <v>939</v>
      </c>
      <c r="J584" s="93" t="s">
        <v>912</v>
      </c>
      <c r="K584" s="93" t="s">
        <v>29</v>
      </c>
      <c r="L584" s="94">
        <v>444.27</v>
      </c>
      <c r="M584" s="90" t="s">
        <v>21</v>
      </c>
      <c r="N584" s="93" t="s">
        <v>22</v>
      </c>
      <c r="O584" s="93" t="s">
        <v>940</v>
      </c>
      <c r="P584" s="95">
        <v>42227</v>
      </c>
      <c r="Q584" s="90" t="s">
        <v>23</v>
      </c>
    </row>
    <row r="585" spans="1:17" x14ac:dyDescent="0.25">
      <c r="A585" s="90" t="s">
        <v>300</v>
      </c>
      <c r="B585" s="91" t="s">
        <v>17</v>
      </c>
      <c r="C585" s="92" t="s">
        <v>41</v>
      </c>
      <c r="D585" s="92" t="s">
        <v>42</v>
      </c>
      <c r="E585" s="90" t="s">
        <v>18</v>
      </c>
      <c r="F585" s="92" t="s">
        <v>910</v>
      </c>
      <c r="G585" s="92" t="s">
        <v>28</v>
      </c>
      <c r="H585" s="90" t="s">
        <v>941</v>
      </c>
      <c r="I585" s="90" t="s">
        <v>18</v>
      </c>
      <c r="J585" s="93" t="s">
        <v>912</v>
      </c>
      <c r="K585" s="93" t="s">
        <v>29</v>
      </c>
      <c r="L585" s="94">
        <v>514.01</v>
      </c>
      <c r="M585" s="90" t="s">
        <v>21</v>
      </c>
      <c r="N585" s="93" t="s">
        <v>22</v>
      </c>
      <c r="O585" s="93" t="s">
        <v>942</v>
      </c>
      <c r="P585" s="95">
        <v>42227</v>
      </c>
      <c r="Q585" s="90" t="s">
        <v>23</v>
      </c>
    </row>
    <row r="586" spans="1:17" x14ac:dyDescent="0.25">
      <c r="A586" s="90" t="s">
        <v>300</v>
      </c>
      <c r="B586" s="91" t="s">
        <v>17</v>
      </c>
      <c r="C586" s="92" t="s">
        <v>41</v>
      </c>
      <c r="D586" s="92" t="s">
        <v>57</v>
      </c>
      <c r="E586" s="90" t="s">
        <v>18</v>
      </c>
      <c r="F586" s="92" t="s">
        <v>910</v>
      </c>
      <c r="G586" s="92" t="s">
        <v>28</v>
      </c>
      <c r="H586" s="90" t="s">
        <v>943</v>
      </c>
      <c r="I586" s="90" t="s">
        <v>18</v>
      </c>
      <c r="J586" s="93" t="s">
        <v>912</v>
      </c>
      <c r="K586" s="93" t="s">
        <v>29</v>
      </c>
      <c r="L586" s="94">
        <v>584.29</v>
      </c>
      <c r="M586" s="90" t="s">
        <v>21</v>
      </c>
      <c r="N586" s="93" t="s">
        <v>22</v>
      </c>
      <c r="O586" s="93" t="s">
        <v>944</v>
      </c>
      <c r="P586" s="95">
        <v>42227</v>
      </c>
      <c r="Q586" s="90" t="s">
        <v>23</v>
      </c>
    </row>
    <row r="587" spans="1:17" x14ac:dyDescent="0.25">
      <c r="A587" s="90" t="s">
        <v>300</v>
      </c>
      <c r="B587" s="91" t="s">
        <v>17</v>
      </c>
      <c r="C587" s="92" t="s">
        <v>41</v>
      </c>
      <c r="D587" s="92" t="s">
        <v>57</v>
      </c>
      <c r="E587" s="90" t="s">
        <v>18</v>
      </c>
      <c r="F587" s="92" t="s">
        <v>910</v>
      </c>
      <c r="G587" s="92" t="s">
        <v>869</v>
      </c>
      <c r="H587" s="90" t="s">
        <v>928</v>
      </c>
      <c r="I587" s="90" t="s">
        <v>18</v>
      </c>
      <c r="J587" s="93" t="s">
        <v>912</v>
      </c>
      <c r="K587" s="93" t="s">
        <v>29</v>
      </c>
      <c r="L587" s="94">
        <v>404</v>
      </c>
      <c r="M587" s="90" t="s">
        <v>21</v>
      </c>
      <c r="N587" s="93" t="s">
        <v>22</v>
      </c>
      <c r="O587" s="93" t="s">
        <v>929</v>
      </c>
      <c r="P587" s="95">
        <v>42227</v>
      </c>
      <c r="Q587" s="90" t="s">
        <v>23</v>
      </c>
    </row>
    <row r="588" spans="1:17" x14ac:dyDescent="0.25">
      <c r="A588" s="90" t="s">
        <v>49</v>
      </c>
      <c r="B588" s="91" t="s">
        <v>17</v>
      </c>
      <c r="C588" s="92" t="s">
        <v>41</v>
      </c>
      <c r="D588" s="92" t="s">
        <v>57</v>
      </c>
      <c r="E588" s="90" t="s">
        <v>18</v>
      </c>
      <c r="F588" s="92" t="s">
        <v>910</v>
      </c>
      <c r="G588" s="92" t="s">
        <v>869</v>
      </c>
      <c r="H588" s="90" t="s">
        <v>911</v>
      </c>
      <c r="I588" s="90" t="s">
        <v>18</v>
      </c>
      <c r="J588" s="93" t="s">
        <v>912</v>
      </c>
      <c r="K588" s="93" t="s">
        <v>29</v>
      </c>
      <c r="L588" s="94">
        <v>656.2</v>
      </c>
      <c r="M588" s="90" t="s">
        <v>21</v>
      </c>
      <c r="N588" s="93" t="s">
        <v>22</v>
      </c>
      <c r="O588" s="93" t="s">
        <v>949</v>
      </c>
      <c r="P588" s="95">
        <v>42258</v>
      </c>
      <c r="Q588" s="90" t="s">
        <v>23</v>
      </c>
    </row>
    <row r="589" spans="1:17" x14ac:dyDescent="0.25">
      <c r="A589" s="90" t="s">
        <v>462</v>
      </c>
      <c r="B589" s="91" t="s">
        <v>17</v>
      </c>
      <c r="C589" s="92" t="s">
        <v>41</v>
      </c>
      <c r="D589" s="92" t="s">
        <v>42</v>
      </c>
      <c r="E589" s="90" t="s">
        <v>18</v>
      </c>
      <c r="F589" s="92" t="s">
        <v>910</v>
      </c>
      <c r="G589" s="92" t="s">
        <v>28</v>
      </c>
      <c r="H589" s="90" t="s">
        <v>936</v>
      </c>
      <c r="I589" s="90" t="s">
        <v>18</v>
      </c>
      <c r="J589" s="93" t="s">
        <v>914</v>
      </c>
      <c r="K589" s="93" t="s">
        <v>29</v>
      </c>
      <c r="L589" s="94">
        <v>203.1</v>
      </c>
      <c r="M589" s="90" t="s">
        <v>21</v>
      </c>
      <c r="N589" s="93" t="s">
        <v>22</v>
      </c>
      <c r="O589" s="93" t="s">
        <v>953</v>
      </c>
      <c r="P589" s="95">
        <v>42318</v>
      </c>
      <c r="Q589" s="90" t="s">
        <v>23</v>
      </c>
    </row>
    <row r="590" spans="1:17" x14ac:dyDescent="0.25">
      <c r="A590" s="90" t="s">
        <v>462</v>
      </c>
      <c r="B590" s="91" t="s">
        <v>17</v>
      </c>
      <c r="C590" s="92" t="s">
        <v>41</v>
      </c>
      <c r="D590" s="92" t="s">
        <v>57</v>
      </c>
      <c r="E590" s="90" t="s">
        <v>18</v>
      </c>
      <c r="F590" s="92" t="s">
        <v>910</v>
      </c>
      <c r="G590" s="92" t="s">
        <v>28</v>
      </c>
      <c r="H590" s="90" t="s">
        <v>956</v>
      </c>
      <c r="I590" s="90" t="s">
        <v>18</v>
      </c>
      <c r="J590" s="93" t="s">
        <v>914</v>
      </c>
      <c r="K590" s="93" t="s">
        <v>29</v>
      </c>
      <c r="L590" s="94">
        <v>500</v>
      </c>
      <c r="M590" s="90" t="s">
        <v>21</v>
      </c>
      <c r="N590" s="93" t="s">
        <v>22</v>
      </c>
      <c r="O590" s="93" t="s">
        <v>957</v>
      </c>
      <c r="P590" s="95">
        <v>42318</v>
      </c>
      <c r="Q590" s="90" t="s">
        <v>23</v>
      </c>
    </row>
    <row r="591" spans="1:17" x14ac:dyDescent="0.25">
      <c r="A591" s="90" t="s">
        <v>462</v>
      </c>
      <c r="B591" s="91" t="s">
        <v>17</v>
      </c>
      <c r="C591" s="92" t="s">
        <v>41</v>
      </c>
      <c r="D591" s="92" t="s">
        <v>57</v>
      </c>
      <c r="E591" s="90" t="s">
        <v>18</v>
      </c>
      <c r="F591" s="92" t="s">
        <v>910</v>
      </c>
      <c r="G591" s="92" t="s">
        <v>28</v>
      </c>
      <c r="H591" s="90" t="s">
        <v>958</v>
      </c>
      <c r="I591" s="90" t="s">
        <v>18</v>
      </c>
      <c r="J591" s="93" t="s">
        <v>914</v>
      </c>
      <c r="K591" s="93" t="s">
        <v>29</v>
      </c>
      <c r="L591" s="94">
        <v>838.26</v>
      </c>
      <c r="M591" s="90" t="s">
        <v>21</v>
      </c>
      <c r="N591" s="93" t="s">
        <v>22</v>
      </c>
      <c r="O591" s="93" t="s">
        <v>959</v>
      </c>
      <c r="P591" s="95">
        <v>42318</v>
      </c>
      <c r="Q591" s="90" t="s">
        <v>23</v>
      </c>
    </row>
    <row r="592" spans="1:17" x14ac:dyDescent="0.25">
      <c r="A592" s="90" t="s">
        <v>46</v>
      </c>
      <c r="B592" s="91" t="s">
        <v>17</v>
      </c>
      <c r="C592" s="92" t="s">
        <v>41</v>
      </c>
      <c r="D592" s="92" t="s">
        <v>57</v>
      </c>
      <c r="E592" s="90" t="s">
        <v>18</v>
      </c>
      <c r="F592" s="92" t="s">
        <v>910</v>
      </c>
      <c r="G592" s="92" t="s">
        <v>869</v>
      </c>
      <c r="H592" s="90" t="s">
        <v>963</v>
      </c>
      <c r="I592" s="90" t="s">
        <v>18</v>
      </c>
      <c r="J592" s="93" t="s">
        <v>914</v>
      </c>
      <c r="K592" s="93" t="s">
        <v>25</v>
      </c>
      <c r="L592" s="94">
        <v>392.39</v>
      </c>
      <c r="M592" s="90" t="s">
        <v>21</v>
      </c>
      <c r="N592" s="93" t="s">
        <v>22</v>
      </c>
      <c r="O592" s="93" t="s">
        <v>964</v>
      </c>
      <c r="P592" s="95">
        <v>42439</v>
      </c>
      <c r="Q592" s="90" t="s">
        <v>23</v>
      </c>
    </row>
    <row r="593" spans="1:17" x14ac:dyDescent="0.25">
      <c r="A593" s="90" t="s">
        <v>46</v>
      </c>
      <c r="B593" s="91" t="s">
        <v>17</v>
      </c>
      <c r="C593" s="92" t="s">
        <v>41</v>
      </c>
      <c r="D593" s="92" t="s">
        <v>57</v>
      </c>
      <c r="E593" s="90" t="s">
        <v>18</v>
      </c>
      <c r="F593" s="92" t="s">
        <v>910</v>
      </c>
      <c r="G593" s="92" t="s">
        <v>869</v>
      </c>
      <c r="H593" s="90" t="s">
        <v>967</v>
      </c>
      <c r="I593" s="90" t="s">
        <v>18</v>
      </c>
      <c r="J593" s="93" t="s">
        <v>914</v>
      </c>
      <c r="K593" s="93" t="s">
        <v>25</v>
      </c>
      <c r="L593" s="94">
        <v>282.84000000000003</v>
      </c>
      <c r="M593" s="90" t="s">
        <v>21</v>
      </c>
      <c r="N593" s="93" t="s">
        <v>22</v>
      </c>
      <c r="O593" s="93" t="s">
        <v>968</v>
      </c>
      <c r="P593" s="95">
        <v>42439</v>
      </c>
      <c r="Q593" s="90" t="s">
        <v>23</v>
      </c>
    </row>
    <row r="594" spans="1:17" x14ac:dyDescent="0.25">
      <c r="A594" s="90" t="s">
        <v>729</v>
      </c>
      <c r="B594" s="91" t="s">
        <v>17</v>
      </c>
      <c r="C594" s="92" t="s">
        <v>41</v>
      </c>
      <c r="D594" s="92" t="s">
        <v>42</v>
      </c>
      <c r="E594" s="90" t="s">
        <v>18</v>
      </c>
      <c r="F594" s="92" t="s">
        <v>910</v>
      </c>
      <c r="G594" s="92" t="s">
        <v>869</v>
      </c>
      <c r="H594" s="90" t="s">
        <v>18</v>
      </c>
      <c r="I594" s="90" t="s">
        <v>18</v>
      </c>
      <c r="J594" s="93" t="s">
        <v>914</v>
      </c>
      <c r="K594" s="93" t="s">
        <v>25</v>
      </c>
      <c r="L594" s="94">
        <v>434.58</v>
      </c>
      <c r="M594" s="90" t="s">
        <v>21</v>
      </c>
      <c r="N594" s="93" t="s">
        <v>22</v>
      </c>
      <c r="O594" s="93" t="s">
        <v>978</v>
      </c>
      <c r="P594" s="95">
        <v>42471</v>
      </c>
      <c r="Q594" s="90" t="s">
        <v>23</v>
      </c>
    </row>
    <row r="595" spans="1:17" x14ac:dyDescent="0.25">
      <c r="A595" s="90" t="s">
        <v>729</v>
      </c>
      <c r="B595" s="91" t="s">
        <v>17</v>
      </c>
      <c r="C595" s="92" t="s">
        <v>41</v>
      </c>
      <c r="D595" s="92" t="s">
        <v>57</v>
      </c>
      <c r="E595" s="90" t="s">
        <v>18</v>
      </c>
      <c r="F595" s="92" t="s">
        <v>910</v>
      </c>
      <c r="G595" s="92" t="s">
        <v>869</v>
      </c>
      <c r="H595" s="90" t="s">
        <v>967</v>
      </c>
      <c r="I595" s="90" t="s">
        <v>18</v>
      </c>
      <c r="J595" s="93" t="s">
        <v>914</v>
      </c>
      <c r="K595" s="93" t="s">
        <v>25</v>
      </c>
      <c r="L595" s="94">
        <v>114.3</v>
      </c>
      <c r="M595" s="90" t="s">
        <v>21</v>
      </c>
      <c r="N595" s="93" t="s">
        <v>22</v>
      </c>
      <c r="O595" s="93" t="s">
        <v>981</v>
      </c>
      <c r="P595" s="95">
        <v>42471</v>
      </c>
      <c r="Q595" s="90" t="s">
        <v>23</v>
      </c>
    </row>
    <row r="596" spans="1:17" x14ac:dyDescent="0.25">
      <c r="A596" s="90" t="s">
        <v>704</v>
      </c>
      <c r="B596" s="91" t="s">
        <v>17</v>
      </c>
      <c r="C596" s="92" t="s">
        <v>41</v>
      </c>
      <c r="D596" s="92" t="s">
        <v>42</v>
      </c>
      <c r="E596" s="90" t="s">
        <v>18</v>
      </c>
      <c r="F596" s="92" t="s">
        <v>910</v>
      </c>
      <c r="G596" s="92" t="s">
        <v>24</v>
      </c>
      <c r="H596" s="90" t="s">
        <v>18</v>
      </c>
      <c r="I596" s="90" t="s">
        <v>18</v>
      </c>
      <c r="J596" s="93" t="s">
        <v>914</v>
      </c>
      <c r="K596" s="93" t="s">
        <v>25</v>
      </c>
      <c r="L596" s="94">
        <v>335.96</v>
      </c>
      <c r="M596" s="90" t="s">
        <v>21</v>
      </c>
      <c r="N596" s="93" t="s">
        <v>22</v>
      </c>
      <c r="O596" s="93" t="s">
        <v>972</v>
      </c>
      <c r="P596" s="95">
        <v>42500</v>
      </c>
      <c r="Q596" s="90" t="s">
        <v>23</v>
      </c>
    </row>
    <row r="597" spans="1:17" x14ac:dyDescent="0.25">
      <c r="A597" s="90" t="s">
        <v>704</v>
      </c>
      <c r="B597" s="91" t="s">
        <v>17</v>
      </c>
      <c r="C597" s="92" t="s">
        <v>41</v>
      </c>
      <c r="D597" s="92" t="s">
        <v>57</v>
      </c>
      <c r="E597" s="90" t="s">
        <v>18</v>
      </c>
      <c r="F597" s="92" t="s">
        <v>910</v>
      </c>
      <c r="G597" s="92" t="s">
        <v>24</v>
      </c>
      <c r="H597" s="90" t="s">
        <v>18</v>
      </c>
      <c r="I597" s="90" t="s">
        <v>18</v>
      </c>
      <c r="J597" s="93" t="s">
        <v>914</v>
      </c>
      <c r="K597" s="93" t="s">
        <v>25</v>
      </c>
      <c r="L597" s="94">
        <v>369.40000000000003</v>
      </c>
      <c r="M597" s="90" t="s">
        <v>21</v>
      </c>
      <c r="N597" s="93" t="s">
        <v>22</v>
      </c>
      <c r="O597" s="93" t="s">
        <v>973</v>
      </c>
      <c r="P597" s="95">
        <v>42500</v>
      </c>
      <c r="Q597" s="90" t="s">
        <v>23</v>
      </c>
    </row>
    <row r="598" spans="1:17" x14ac:dyDescent="0.25">
      <c r="A598" s="90" t="s">
        <v>704</v>
      </c>
      <c r="B598" s="91" t="s">
        <v>17</v>
      </c>
      <c r="C598" s="92" t="s">
        <v>41</v>
      </c>
      <c r="D598" s="92" t="s">
        <v>57</v>
      </c>
      <c r="E598" s="90" t="s">
        <v>18</v>
      </c>
      <c r="F598" s="92" t="s">
        <v>910</v>
      </c>
      <c r="G598" s="92" t="s">
        <v>24</v>
      </c>
      <c r="H598" s="90" t="s">
        <v>18</v>
      </c>
      <c r="I598" s="90" t="s">
        <v>18</v>
      </c>
      <c r="J598" s="93" t="s">
        <v>914</v>
      </c>
      <c r="K598" s="93" t="s">
        <v>25</v>
      </c>
      <c r="L598" s="94">
        <v>369.40000000000003</v>
      </c>
      <c r="M598" s="90" t="s">
        <v>21</v>
      </c>
      <c r="N598" s="93" t="s">
        <v>22</v>
      </c>
      <c r="O598" s="93" t="s">
        <v>974</v>
      </c>
      <c r="P598" s="95">
        <v>42500</v>
      </c>
      <c r="Q598" s="90" t="s">
        <v>23</v>
      </c>
    </row>
    <row r="599" spans="1:17" x14ac:dyDescent="0.25">
      <c r="A599" s="90" t="s">
        <v>762</v>
      </c>
      <c r="B599" s="91" t="s">
        <v>17</v>
      </c>
      <c r="C599" s="92" t="s">
        <v>41</v>
      </c>
      <c r="D599" s="92" t="s">
        <v>57</v>
      </c>
      <c r="E599" s="90" t="s">
        <v>18</v>
      </c>
      <c r="F599" s="92" t="s">
        <v>910</v>
      </c>
      <c r="G599" s="92" t="s">
        <v>869</v>
      </c>
      <c r="H599" s="90" t="s">
        <v>18</v>
      </c>
      <c r="I599" s="90" t="s">
        <v>18</v>
      </c>
      <c r="J599" s="93" t="s">
        <v>914</v>
      </c>
      <c r="K599" s="93" t="s">
        <v>25</v>
      </c>
      <c r="L599" s="94">
        <v>365.54</v>
      </c>
      <c r="M599" s="90" t="s">
        <v>21</v>
      </c>
      <c r="N599" s="93" t="s">
        <v>22</v>
      </c>
      <c r="O599" s="93" t="s">
        <v>984</v>
      </c>
      <c r="P599" s="95">
        <v>42531</v>
      </c>
      <c r="Q599" s="90" t="s">
        <v>23</v>
      </c>
    </row>
    <row r="600" spans="1:17" x14ac:dyDescent="0.25">
      <c r="A600" s="90" t="s">
        <v>300</v>
      </c>
      <c r="B600" s="91" t="s">
        <v>17</v>
      </c>
      <c r="C600" s="92" t="s">
        <v>41</v>
      </c>
      <c r="D600" s="92" t="s">
        <v>57</v>
      </c>
      <c r="E600" s="90" t="s">
        <v>18</v>
      </c>
      <c r="F600" s="92" t="s">
        <v>910</v>
      </c>
      <c r="G600" s="92" t="s">
        <v>24</v>
      </c>
      <c r="H600" s="90" t="s">
        <v>934</v>
      </c>
      <c r="I600" s="90" t="s">
        <v>18</v>
      </c>
      <c r="J600" s="93" t="s">
        <v>912</v>
      </c>
      <c r="K600" s="93" t="s">
        <v>25</v>
      </c>
      <c r="L600" s="94">
        <v>428.91</v>
      </c>
      <c r="M600" s="90" t="s">
        <v>21</v>
      </c>
      <c r="N600" s="93" t="s">
        <v>22</v>
      </c>
      <c r="O600" s="93" t="s">
        <v>935</v>
      </c>
      <c r="P600" s="95">
        <v>42227</v>
      </c>
      <c r="Q600" s="90" t="s">
        <v>23</v>
      </c>
    </row>
    <row r="601" spans="1:17" x14ac:dyDescent="0.25">
      <c r="A601" s="90" t="s">
        <v>300</v>
      </c>
      <c r="B601" s="91" t="s">
        <v>17</v>
      </c>
      <c r="C601" s="92" t="s">
        <v>41</v>
      </c>
      <c r="D601" s="92" t="s">
        <v>57</v>
      </c>
      <c r="E601" s="90" t="s">
        <v>18</v>
      </c>
      <c r="F601" s="92" t="s">
        <v>910</v>
      </c>
      <c r="G601" s="92" t="s">
        <v>869</v>
      </c>
      <c r="H601" s="90" t="s">
        <v>932</v>
      </c>
      <c r="I601" s="90" t="s">
        <v>18</v>
      </c>
      <c r="J601" s="93" t="s">
        <v>912</v>
      </c>
      <c r="K601" s="93" t="s">
        <v>25</v>
      </c>
      <c r="L601" s="94">
        <v>419.40000000000003</v>
      </c>
      <c r="M601" s="90" t="s">
        <v>21</v>
      </c>
      <c r="N601" s="93" t="s">
        <v>22</v>
      </c>
      <c r="O601" s="93" t="s">
        <v>933</v>
      </c>
      <c r="P601" s="95">
        <v>42227</v>
      </c>
      <c r="Q601" s="90" t="s">
        <v>23</v>
      </c>
    </row>
    <row r="602" spans="1:17" x14ac:dyDescent="0.25">
      <c r="A602" s="90" t="s">
        <v>49</v>
      </c>
      <c r="B602" s="91" t="s">
        <v>17</v>
      </c>
      <c r="C602" s="92" t="s">
        <v>41</v>
      </c>
      <c r="D602" s="92" t="s">
        <v>42</v>
      </c>
      <c r="E602" s="90" t="s">
        <v>18</v>
      </c>
      <c r="F602" s="92" t="s">
        <v>910</v>
      </c>
      <c r="G602" s="92" t="s">
        <v>24</v>
      </c>
      <c r="H602" s="90" t="s">
        <v>926</v>
      </c>
      <c r="I602" s="90" t="s">
        <v>18</v>
      </c>
      <c r="J602" s="93" t="s">
        <v>912</v>
      </c>
      <c r="K602" s="93" t="s">
        <v>25</v>
      </c>
      <c r="L602" s="94">
        <v>428.91</v>
      </c>
      <c r="M602" s="90" t="s">
        <v>21</v>
      </c>
      <c r="N602" s="93" t="s">
        <v>22</v>
      </c>
      <c r="O602" s="93" t="s">
        <v>927</v>
      </c>
      <c r="P602" s="95">
        <v>42258</v>
      </c>
      <c r="Q602" s="90" t="s">
        <v>23</v>
      </c>
    </row>
    <row r="603" spans="1:17" x14ac:dyDescent="0.25">
      <c r="A603" s="90" t="s">
        <v>49</v>
      </c>
      <c r="B603" s="91" t="s">
        <v>17</v>
      </c>
      <c r="C603" s="92" t="s">
        <v>41</v>
      </c>
      <c r="D603" s="92" t="s">
        <v>57</v>
      </c>
      <c r="E603" s="90" t="s">
        <v>18</v>
      </c>
      <c r="F603" s="92" t="s">
        <v>910</v>
      </c>
      <c r="G603" s="92" t="s">
        <v>869</v>
      </c>
      <c r="H603" s="90" t="s">
        <v>920</v>
      </c>
      <c r="I603" s="90" t="s">
        <v>18</v>
      </c>
      <c r="J603" s="93" t="s">
        <v>912</v>
      </c>
      <c r="K603" s="93" t="s">
        <v>25</v>
      </c>
      <c r="L603" s="94">
        <v>419.40000000000003</v>
      </c>
      <c r="M603" s="90" t="s">
        <v>21</v>
      </c>
      <c r="N603" s="93" t="s">
        <v>22</v>
      </c>
      <c r="O603" s="93" t="s">
        <v>921</v>
      </c>
      <c r="P603" s="95">
        <v>42258</v>
      </c>
      <c r="Q603" s="90" t="s">
        <v>23</v>
      </c>
    </row>
    <row r="604" spans="1:17" x14ac:dyDescent="0.25">
      <c r="A604" s="90" t="s">
        <v>49</v>
      </c>
      <c r="B604" s="91" t="s">
        <v>17</v>
      </c>
      <c r="C604" s="92" t="s">
        <v>41</v>
      </c>
      <c r="D604" s="92" t="s">
        <v>57</v>
      </c>
      <c r="E604" s="90" t="s">
        <v>18</v>
      </c>
      <c r="F604" s="92" t="s">
        <v>910</v>
      </c>
      <c r="G604" s="92" t="s">
        <v>869</v>
      </c>
      <c r="H604" s="90" t="s">
        <v>922</v>
      </c>
      <c r="I604" s="90" t="s">
        <v>18</v>
      </c>
      <c r="J604" s="93" t="s">
        <v>912</v>
      </c>
      <c r="K604" s="93" t="s">
        <v>25</v>
      </c>
      <c r="L604" s="94">
        <v>428.91</v>
      </c>
      <c r="M604" s="90" t="s">
        <v>21</v>
      </c>
      <c r="N604" s="93" t="s">
        <v>22</v>
      </c>
      <c r="O604" s="93" t="s">
        <v>923</v>
      </c>
      <c r="P604" s="95">
        <v>42258</v>
      </c>
      <c r="Q604" s="90" t="s">
        <v>23</v>
      </c>
    </row>
    <row r="605" spans="1:17" x14ac:dyDescent="0.25">
      <c r="A605" s="90" t="s">
        <v>49</v>
      </c>
      <c r="B605" s="91" t="s">
        <v>17</v>
      </c>
      <c r="C605" s="92" t="s">
        <v>41</v>
      </c>
      <c r="D605" s="92" t="s">
        <v>57</v>
      </c>
      <c r="E605" s="90" t="s">
        <v>18</v>
      </c>
      <c r="F605" s="92" t="s">
        <v>910</v>
      </c>
      <c r="G605" s="92" t="s">
        <v>869</v>
      </c>
      <c r="H605" s="90" t="s">
        <v>924</v>
      </c>
      <c r="I605" s="90" t="s">
        <v>18</v>
      </c>
      <c r="J605" s="93" t="s">
        <v>912</v>
      </c>
      <c r="K605" s="93" t="s">
        <v>25</v>
      </c>
      <c r="L605" s="94">
        <v>428.91</v>
      </c>
      <c r="M605" s="90" t="s">
        <v>21</v>
      </c>
      <c r="N605" s="93" t="s">
        <v>22</v>
      </c>
      <c r="O605" s="93" t="s">
        <v>925</v>
      </c>
      <c r="P605" s="95">
        <v>42258</v>
      </c>
      <c r="Q605" s="90" t="s">
        <v>23</v>
      </c>
    </row>
    <row r="606" spans="1:17" x14ac:dyDescent="0.25">
      <c r="A606" s="90" t="s">
        <v>49</v>
      </c>
      <c r="B606" s="91" t="s">
        <v>17</v>
      </c>
      <c r="C606" s="92" t="s">
        <v>41</v>
      </c>
      <c r="D606" s="92" t="s">
        <v>57</v>
      </c>
      <c r="E606" s="90" t="s">
        <v>18</v>
      </c>
      <c r="F606" s="92" t="s">
        <v>910</v>
      </c>
      <c r="G606" s="92" t="s">
        <v>869</v>
      </c>
      <c r="H606" s="90" t="s">
        <v>922</v>
      </c>
      <c r="I606" s="90" t="s">
        <v>18</v>
      </c>
      <c r="J606" s="93" t="s">
        <v>912</v>
      </c>
      <c r="K606" s="93" t="s">
        <v>25</v>
      </c>
      <c r="L606" s="94">
        <v>-9.52</v>
      </c>
      <c r="M606" s="90" t="s">
        <v>21</v>
      </c>
      <c r="N606" s="93" t="s">
        <v>22</v>
      </c>
      <c r="O606" s="93" t="s">
        <v>950</v>
      </c>
      <c r="P606" s="95">
        <v>42258</v>
      </c>
      <c r="Q606" s="90" t="s">
        <v>23</v>
      </c>
    </row>
    <row r="607" spans="1:17" x14ac:dyDescent="0.25">
      <c r="A607" s="90" t="s">
        <v>40</v>
      </c>
      <c r="B607" s="91" t="s">
        <v>17</v>
      </c>
      <c r="C607" s="92" t="s">
        <v>41</v>
      </c>
      <c r="D607" s="92" t="s">
        <v>42</v>
      </c>
      <c r="E607" s="90" t="s">
        <v>18</v>
      </c>
      <c r="F607" s="92" t="s">
        <v>910</v>
      </c>
      <c r="G607" s="92" t="s">
        <v>24</v>
      </c>
      <c r="H607" s="90" t="s">
        <v>945</v>
      </c>
      <c r="I607" s="90" t="s">
        <v>18</v>
      </c>
      <c r="J607" s="93" t="s">
        <v>914</v>
      </c>
      <c r="K607" s="93" t="s">
        <v>25</v>
      </c>
      <c r="L607" s="94">
        <v>386.66</v>
      </c>
      <c r="M607" s="90" t="s">
        <v>21</v>
      </c>
      <c r="N607" s="93" t="s">
        <v>22</v>
      </c>
      <c r="O607" s="93" t="s">
        <v>946</v>
      </c>
      <c r="P607" s="95">
        <v>42289</v>
      </c>
      <c r="Q607" s="90" t="s">
        <v>23</v>
      </c>
    </row>
    <row r="608" spans="1:17" x14ac:dyDescent="0.25">
      <c r="A608" s="90" t="s">
        <v>40</v>
      </c>
      <c r="B608" s="91" t="s">
        <v>17</v>
      </c>
      <c r="C608" s="92" t="s">
        <v>41</v>
      </c>
      <c r="D608" s="92" t="s">
        <v>57</v>
      </c>
      <c r="E608" s="90" t="s">
        <v>18</v>
      </c>
      <c r="F608" s="92" t="s">
        <v>910</v>
      </c>
      <c r="G608" s="92" t="s">
        <v>24</v>
      </c>
      <c r="H608" s="90" t="s">
        <v>947</v>
      </c>
      <c r="I608" s="90" t="s">
        <v>18</v>
      </c>
      <c r="J608" s="93" t="s">
        <v>914</v>
      </c>
      <c r="K608" s="93" t="s">
        <v>25</v>
      </c>
      <c r="L608" s="94">
        <v>419.40000000000003</v>
      </c>
      <c r="M608" s="90" t="s">
        <v>21</v>
      </c>
      <c r="N608" s="93" t="s">
        <v>22</v>
      </c>
      <c r="O608" s="93" t="s">
        <v>948</v>
      </c>
      <c r="P608" s="95">
        <v>42289</v>
      </c>
      <c r="Q608" s="90" t="s">
        <v>23</v>
      </c>
    </row>
    <row r="609" spans="1:17" x14ac:dyDescent="0.25">
      <c r="A609" s="90" t="s">
        <v>462</v>
      </c>
      <c r="B609" s="91" t="s">
        <v>17</v>
      </c>
      <c r="C609" s="92" t="s">
        <v>41</v>
      </c>
      <c r="D609" s="92" t="s">
        <v>42</v>
      </c>
      <c r="E609" s="90" t="s">
        <v>18</v>
      </c>
      <c r="F609" s="92" t="s">
        <v>910</v>
      </c>
      <c r="G609" s="92" t="s">
        <v>869</v>
      </c>
      <c r="H609" s="90" t="s">
        <v>954</v>
      </c>
      <c r="I609" s="90" t="s">
        <v>18</v>
      </c>
      <c r="J609" s="93" t="s">
        <v>914</v>
      </c>
      <c r="K609" s="93" t="s">
        <v>25</v>
      </c>
      <c r="L609" s="94">
        <v>386.66</v>
      </c>
      <c r="M609" s="90" t="s">
        <v>21</v>
      </c>
      <c r="N609" s="93" t="s">
        <v>22</v>
      </c>
      <c r="O609" s="93" t="s">
        <v>955</v>
      </c>
      <c r="P609" s="95">
        <v>42318</v>
      </c>
      <c r="Q609" s="90" t="s">
        <v>23</v>
      </c>
    </row>
    <row r="610" spans="1:17" x14ac:dyDescent="0.25">
      <c r="A610" s="90" t="s">
        <v>447</v>
      </c>
      <c r="B610" s="91" t="s">
        <v>17</v>
      </c>
      <c r="C610" s="92" t="s">
        <v>41</v>
      </c>
      <c r="D610" s="92" t="s">
        <v>42</v>
      </c>
      <c r="E610" s="90" t="s">
        <v>18</v>
      </c>
      <c r="F610" s="92" t="s">
        <v>910</v>
      </c>
      <c r="G610" s="92" t="s">
        <v>869</v>
      </c>
      <c r="H610" s="90" t="s">
        <v>951</v>
      </c>
      <c r="I610" s="90" t="s">
        <v>18</v>
      </c>
      <c r="J610" s="93" t="s">
        <v>914</v>
      </c>
      <c r="K610" s="93" t="s">
        <v>25</v>
      </c>
      <c r="L610" s="94">
        <v>386.63</v>
      </c>
      <c r="M610" s="90" t="s">
        <v>21</v>
      </c>
      <c r="N610" s="93" t="s">
        <v>22</v>
      </c>
      <c r="O610" s="93" t="s">
        <v>952</v>
      </c>
      <c r="P610" s="95">
        <v>42349</v>
      </c>
      <c r="Q610" s="90" t="s">
        <v>23</v>
      </c>
    </row>
    <row r="611" spans="1:17" x14ac:dyDescent="0.25">
      <c r="A611" s="90" t="s">
        <v>447</v>
      </c>
      <c r="B611" s="91" t="s">
        <v>17</v>
      </c>
      <c r="C611" s="92" t="s">
        <v>41</v>
      </c>
      <c r="D611" s="92" t="s">
        <v>42</v>
      </c>
      <c r="E611" s="90" t="s">
        <v>18</v>
      </c>
      <c r="F611" s="92" t="s">
        <v>910</v>
      </c>
      <c r="G611" s="92" t="s">
        <v>869</v>
      </c>
      <c r="H611" s="90" t="s">
        <v>951</v>
      </c>
      <c r="I611" s="90" t="s">
        <v>18</v>
      </c>
      <c r="J611" s="93" t="s">
        <v>914</v>
      </c>
      <c r="K611" s="93" t="s">
        <v>25</v>
      </c>
      <c r="L611" s="94">
        <v>-209.70000000000002</v>
      </c>
      <c r="M611" s="90" t="s">
        <v>21</v>
      </c>
      <c r="N611" s="93" t="s">
        <v>22</v>
      </c>
      <c r="O611" s="93" t="s">
        <v>952</v>
      </c>
      <c r="P611" s="95">
        <v>42349</v>
      </c>
      <c r="Q611" s="90" t="s">
        <v>23</v>
      </c>
    </row>
    <row r="612" spans="1:17" x14ac:dyDescent="0.25">
      <c r="A612" s="90" t="s">
        <v>447</v>
      </c>
      <c r="B612" s="91" t="s">
        <v>17</v>
      </c>
      <c r="C612" s="92" t="s">
        <v>41</v>
      </c>
      <c r="D612" s="92" t="s">
        <v>42</v>
      </c>
      <c r="E612" s="90" t="s">
        <v>18</v>
      </c>
      <c r="F612" s="92" t="s">
        <v>910</v>
      </c>
      <c r="G612" s="92" t="s">
        <v>869</v>
      </c>
      <c r="H612" s="90" t="s">
        <v>951</v>
      </c>
      <c r="I612" s="90" t="s">
        <v>18</v>
      </c>
      <c r="J612" s="93" t="s">
        <v>914</v>
      </c>
      <c r="K612" s="93" t="s">
        <v>25</v>
      </c>
      <c r="L612" s="94">
        <v>353.88</v>
      </c>
      <c r="M612" s="90" t="s">
        <v>21</v>
      </c>
      <c r="N612" s="93" t="s">
        <v>22</v>
      </c>
      <c r="O612" s="93" t="s">
        <v>962</v>
      </c>
      <c r="P612" s="95">
        <v>42349</v>
      </c>
      <c r="Q612" s="90" t="s">
        <v>23</v>
      </c>
    </row>
    <row r="613" spans="1:17" x14ac:dyDescent="0.25">
      <c r="A613" s="90" t="s">
        <v>660</v>
      </c>
      <c r="B613" s="91" t="s">
        <v>17</v>
      </c>
      <c r="C613" s="92" t="s">
        <v>41</v>
      </c>
      <c r="D613" s="92" t="s">
        <v>57</v>
      </c>
      <c r="E613" s="90" t="s">
        <v>18</v>
      </c>
      <c r="F613" s="92" t="s">
        <v>910</v>
      </c>
      <c r="G613" s="92" t="s">
        <v>869</v>
      </c>
      <c r="H613" s="90" t="s">
        <v>969</v>
      </c>
      <c r="I613" s="90" t="s">
        <v>18</v>
      </c>
      <c r="J613" s="93" t="s">
        <v>914</v>
      </c>
      <c r="K613" s="93" t="s">
        <v>417</v>
      </c>
      <c r="L613" s="94">
        <v>978.7</v>
      </c>
      <c r="M613" s="90" t="s">
        <v>21</v>
      </c>
      <c r="N613" s="93" t="s">
        <v>22</v>
      </c>
      <c r="O613" s="93" t="s">
        <v>971</v>
      </c>
      <c r="P613" s="95">
        <v>42410</v>
      </c>
      <c r="Q613" s="90" t="s">
        <v>23</v>
      </c>
    </row>
    <row r="614" spans="1:17" x14ac:dyDescent="0.25">
      <c r="A614" s="90" t="s">
        <v>46</v>
      </c>
      <c r="B614" s="91" t="s">
        <v>17</v>
      </c>
      <c r="C614" s="92" t="s">
        <v>41</v>
      </c>
      <c r="D614" s="92" t="s">
        <v>57</v>
      </c>
      <c r="E614" s="90" t="s">
        <v>18</v>
      </c>
      <c r="F614" s="92" t="s">
        <v>910</v>
      </c>
      <c r="G614" s="92" t="s">
        <v>869</v>
      </c>
      <c r="H614" s="90" t="s">
        <v>969</v>
      </c>
      <c r="I614" s="90" t="s">
        <v>18</v>
      </c>
      <c r="J614" s="93" t="s">
        <v>914</v>
      </c>
      <c r="K614" s="93" t="s">
        <v>417</v>
      </c>
      <c r="L614" s="94">
        <v>-978.7</v>
      </c>
      <c r="M614" s="90" t="s">
        <v>21</v>
      </c>
      <c r="N614" s="93" t="s">
        <v>22</v>
      </c>
      <c r="O614" s="93" t="s">
        <v>970</v>
      </c>
      <c r="P614" s="95">
        <v>42439</v>
      </c>
      <c r="Q614" s="90" t="s">
        <v>23</v>
      </c>
    </row>
    <row r="615" spans="1:17" x14ac:dyDescent="0.25">
      <c r="A615" s="90" t="s">
        <v>46</v>
      </c>
      <c r="B615" s="91" t="s">
        <v>17</v>
      </c>
      <c r="C615" s="92" t="s">
        <v>41</v>
      </c>
      <c r="D615" s="92" t="s">
        <v>57</v>
      </c>
      <c r="E615" s="90" t="s">
        <v>18</v>
      </c>
      <c r="F615" s="92" t="s">
        <v>910</v>
      </c>
      <c r="G615" s="92" t="s">
        <v>869</v>
      </c>
      <c r="H615" s="90" t="s">
        <v>969</v>
      </c>
      <c r="I615" s="90" t="s">
        <v>18</v>
      </c>
      <c r="J615" s="93" t="s">
        <v>914</v>
      </c>
      <c r="K615" s="93" t="s">
        <v>417</v>
      </c>
      <c r="L615" s="94">
        <v>798.2</v>
      </c>
      <c r="M615" s="90" t="s">
        <v>21</v>
      </c>
      <c r="N615" s="93" t="s">
        <v>22</v>
      </c>
      <c r="O615" s="93" t="s">
        <v>983</v>
      </c>
      <c r="P615" s="95">
        <v>42439</v>
      </c>
      <c r="Q615" s="90" t="s">
        <v>23</v>
      </c>
    </row>
    <row r="616" spans="1:17" x14ac:dyDescent="0.25">
      <c r="A616" s="90" t="s">
        <v>172</v>
      </c>
      <c r="B616" s="91" t="s">
        <v>17</v>
      </c>
      <c r="C616" s="92" t="s">
        <v>41</v>
      </c>
      <c r="D616" s="92" t="s">
        <v>57</v>
      </c>
      <c r="E616" s="90" t="s">
        <v>18</v>
      </c>
      <c r="F616" s="92" t="s">
        <v>910</v>
      </c>
      <c r="G616" s="92" t="s">
        <v>19</v>
      </c>
      <c r="H616" s="90" t="s">
        <v>916</v>
      </c>
      <c r="I616" s="90" t="s">
        <v>18</v>
      </c>
      <c r="J616" s="93" t="s">
        <v>914</v>
      </c>
      <c r="K616" s="93" t="s">
        <v>20</v>
      </c>
      <c r="L616" s="94">
        <v>24.490000000000002</v>
      </c>
      <c r="M616" s="90" t="s">
        <v>21</v>
      </c>
      <c r="N616" s="93" t="s">
        <v>22</v>
      </c>
      <c r="O616" s="93" t="s">
        <v>181</v>
      </c>
      <c r="P616" s="95">
        <v>42410</v>
      </c>
      <c r="Q616" s="90" t="s">
        <v>23</v>
      </c>
    </row>
    <row r="617" spans="1:17" x14ac:dyDescent="0.25">
      <c r="A617" s="90" t="s">
        <v>244</v>
      </c>
      <c r="B617" s="91" t="s">
        <v>17</v>
      </c>
      <c r="C617" s="92" t="s">
        <v>41</v>
      </c>
      <c r="D617" s="92" t="s">
        <v>57</v>
      </c>
      <c r="E617" s="90" t="s">
        <v>18</v>
      </c>
      <c r="F617" s="92" t="s">
        <v>910</v>
      </c>
      <c r="G617" s="92" t="s">
        <v>19</v>
      </c>
      <c r="H617" s="90" t="s">
        <v>917</v>
      </c>
      <c r="I617" s="90" t="s">
        <v>18</v>
      </c>
      <c r="J617" s="93" t="s">
        <v>18</v>
      </c>
      <c r="K617" s="93" t="s">
        <v>918</v>
      </c>
      <c r="L617" s="94">
        <v>293.25</v>
      </c>
      <c r="M617" s="90" t="s">
        <v>21</v>
      </c>
      <c r="N617" s="93" t="s">
        <v>22</v>
      </c>
      <c r="O617" s="93" t="s">
        <v>919</v>
      </c>
      <c r="P617" s="95">
        <v>42500</v>
      </c>
      <c r="Q617" s="90" t="s">
        <v>23</v>
      </c>
    </row>
    <row r="618" spans="1:17" x14ac:dyDescent="0.25">
      <c r="A618" s="90" t="s">
        <v>802</v>
      </c>
      <c r="B618" s="91" t="s">
        <v>17</v>
      </c>
      <c r="C618" s="92" t="s">
        <v>41</v>
      </c>
      <c r="D618" s="92" t="s">
        <v>57</v>
      </c>
      <c r="E618" s="90" t="s">
        <v>18</v>
      </c>
      <c r="F618" s="92" t="s">
        <v>910</v>
      </c>
      <c r="G618" s="92" t="s">
        <v>19</v>
      </c>
      <c r="H618" s="90" t="s">
        <v>986</v>
      </c>
      <c r="I618" s="90" t="s">
        <v>18</v>
      </c>
      <c r="J618" s="93" t="s">
        <v>914</v>
      </c>
      <c r="K618" s="93" t="s">
        <v>918</v>
      </c>
      <c r="L618" s="94">
        <v>562</v>
      </c>
      <c r="M618" s="90" t="s">
        <v>21</v>
      </c>
      <c r="N618" s="93" t="s">
        <v>22</v>
      </c>
      <c r="O618" s="93" t="s">
        <v>987</v>
      </c>
      <c r="P618" s="95">
        <v>42562</v>
      </c>
      <c r="Q618" s="90" t="s">
        <v>23</v>
      </c>
    </row>
    <row r="619" spans="1:17" x14ac:dyDescent="0.25">
      <c r="A619" s="90" t="s">
        <v>53</v>
      </c>
      <c r="B619" s="91" t="s">
        <v>17</v>
      </c>
      <c r="C619" s="92" t="s">
        <v>41</v>
      </c>
      <c r="D619" s="92" t="s">
        <v>57</v>
      </c>
      <c r="E619" s="90" t="s">
        <v>18</v>
      </c>
      <c r="F619" s="92" t="s">
        <v>910</v>
      </c>
      <c r="G619" s="92" t="s">
        <v>28</v>
      </c>
      <c r="H619" s="90" t="s">
        <v>911</v>
      </c>
      <c r="I619" s="90" t="s">
        <v>18</v>
      </c>
      <c r="J619" s="93" t="s">
        <v>912</v>
      </c>
      <c r="K619" s="93" t="s">
        <v>27</v>
      </c>
      <c r="L619" s="94">
        <v>125</v>
      </c>
      <c r="M619" s="90" t="s">
        <v>21</v>
      </c>
      <c r="N619" s="93" t="s">
        <v>22</v>
      </c>
      <c r="O619" s="93" t="s">
        <v>913</v>
      </c>
      <c r="P619" s="95">
        <v>42258</v>
      </c>
      <c r="Q619" s="90" t="s">
        <v>23</v>
      </c>
    </row>
    <row r="620" spans="1:17" x14ac:dyDescent="0.25">
      <c r="A620" s="90" t="s">
        <v>53</v>
      </c>
      <c r="B620" s="91" t="s">
        <v>17</v>
      </c>
      <c r="C620" s="92" t="s">
        <v>41</v>
      </c>
      <c r="D620" s="92" t="s">
        <v>57</v>
      </c>
      <c r="E620" s="90" t="s">
        <v>18</v>
      </c>
      <c r="F620" s="92" t="s">
        <v>910</v>
      </c>
      <c r="G620" s="92" t="s">
        <v>19</v>
      </c>
      <c r="H620" s="90" t="s">
        <v>18</v>
      </c>
      <c r="I620" s="90" t="s">
        <v>18</v>
      </c>
      <c r="J620" s="93" t="s">
        <v>912</v>
      </c>
      <c r="K620" s="93" t="s">
        <v>33</v>
      </c>
      <c r="L620" s="94">
        <v>-10.53</v>
      </c>
      <c r="M620" s="90" t="s">
        <v>21</v>
      </c>
      <c r="N620" s="93" t="s">
        <v>22</v>
      </c>
      <c r="O620" s="93" t="s">
        <v>55</v>
      </c>
      <c r="P620" s="95">
        <v>42258</v>
      </c>
      <c r="Q620" s="90" t="s">
        <v>23</v>
      </c>
    </row>
    <row r="621" spans="1:17" x14ac:dyDescent="0.25">
      <c r="A621" s="90" t="s">
        <v>121</v>
      </c>
      <c r="B621" s="91" t="s">
        <v>17</v>
      </c>
      <c r="C621" s="92" t="s">
        <v>41</v>
      </c>
      <c r="D621" s="92" t="s">
        <v>42</v>
      </c>
      <c r="E621" s="90" t="s">
        <v>18</v>
      </c>
      <c r="F621" s="92" t="s">
        <v>910</v>
      </c>
      <c r="G621" s="92" t="s">
        <v>19</v>
      </c>
      <c r="H621" s="90" t="s">
        <v>990</v>
      </c>
      <c r="I621" s="90" t="s">
        <v>18</v>
      </c>
      <c r="J621" s="93" t="s">
        <v>914</v>
      </c>
      <c r="K621" s="93" t="s">
        <v>33</v>
      </c>
      <c r="L621" s="94">
        <v>289.98</v>
      </c>
      <c r="M621" s="90" t="s">
        <v>21</v>
      </c>
      <c r="N621" s="93" t="s">
        <v>22</v>
      </c>
      <c r="O621" s="93" t="s">
        <v>55</v>
      </c>
      <c r="P621" s="95">
        <v>42289</v>
      </c>
      <c r="Q621" s="90" t="s">
        <v>23</v>
      </c>
    </row>
    <row r="622" spans="1:17" x14ac:dyDescent="0.25">
      <c r="A622" s="90"/>
      <c r="B622" s="91"/>
      <c r="C622" s="92"/>
      <c r="D622" s="92"/>
      <c r="E622" s="90"/>
      <c r="F622" s="92"/>
      <c r="G622" s="92"/>
      <c r="H622" s="90"/>
      <c r="I622" s="90"/>
      <c r="J622" s="93"/>
      <c r="K622" s="93"/>
      <c r="L622" s="94">
        <f>SUM(L572:L621)</f>
        <v>17728.339999999997</v>
      </c>
      <c r="M622" s="90"/>
      <c r="N622" s="93"/>
      <c r="O622" s="93"/>
      <c r="P622" s="95"/>
      <c r="Q622" s="90"/>
    </row>
    <row r="623" spans="1:17" x14ac:dyDescent="0.25">
      <c r="A623" s="90" t="s">
        <v>1044</v>
      </c>
      <c r="B623" s="91" t="s">
        <v>992</v>
      </c>
      <c r="C623" s="92" t="s">
        <v>41</v>
      </c>
      <c r="D623" s="92" t="s">
        <v>993</v>
      </c>
      <c r="E623" s="90" t="s">
        <v>18</v>
      </c>
      <c r="F623" s="92" t="s">
        <v>994</v>
      </c>
      <c r="G623" s="92" t="s">
        <v>19</v>
      </c>
      <c r="H623" s="90" t="s">
        <v>18</v>
      </c>
      <c r="I623" s="90" t="s">
        <v>18</v>
      </c>
      <c r="J623" s="93" t="s">
        <v>18</v>
      </c>
      <c r="K623" s="93" t="s">
        <v>999</v>
      </c>
      <c r="L623" s="94">
        <v>38.21</v>
      </c>
      <c r="M623" s="90" t="s">
        <v>21</v>
      </c>
      <c r="N623" s="93" t="s">
        <v>22</v>
      </c>
      <c r="O623" s="93" t="s">
        <v>1045</v>
      </c>
      <c r="P623" s="95">
        <v>42285</v>
      </c>
      <c r="Q623" s="90" t="s">
        <v>23</v>
      </c>
    </row>
    <row r="624" spans="1:17" x14ac:dyDescent="0.25">
      <c r="A624" s="90" t="s">
        <v>1044</v>
      </c>
      <c r="B624" s="91" t="s">
        <v>992</v>
      </c>
      <c r="C624" s="92" t="s">
        <v>41</v>
      </c>
      <c r="D624" s="92" t="s">
        <v>996</v>
      </c>
      <c r="E624" s="90" t="s">
        <v>18</v>
      </c>
      <c r="F624" s="92" t="s">
        <v>994</v>
      </c>
      <c r="G624" s="92" t="s">
        <v>19</v>
      </c>
      <c r="H624" s="90" t="s">
        <v>18</v>
      </c>
      <c r="I624" s="90" t="s">
        <v>18</v>
      </c>
      <c r="J624" s="93" t="s">
        <v>18</v>
      </c>
      <c r="K624" s="93" t="s">
        <v>999</v>
      </c>
      <c r="L624" s="94">
        <v>114.61</v>
      </c>
      <c r="M624" s="90" t="s">
        <v>21</v>
      </c>
      <c r="N624" s="93" t="s">
        <v>22</v>
      </c>
      <c r="O624" s="93" t="s">
        <v>1045</v>
      </c>
      <c r="P624" s="95">
        <v>42285</v>
      </c>
      <c r="Q624" s="90" t="s">
        <v>23</v>
      </c>
    </row>
    <row r="625" spans="1:17" x14ac:dyDescent="0.25">
      <c r="A625" s="90" t="s">
        <v>1044</v>
      </c>
      <c r="B625" s="91" t="s">
        <v>992</v>
      </c>
      <c r="C625" s="92" t="s">
        <v>41</v>
      </c>
      <c r="D625" s="92" t="s">
        <v>993</v>
      </c>
      <c r="E625" s="90" t="s">
        <v>18</v>
      </c>
      <c r="F625" s="92" t="s">
        <v>994</v>
      </c>
      <c r="G625" s="92" t="s">
        <v>19</v>
      </c>
      <c r="H625" s="90" t="s">
        <v>18</v>
      </c>
      <c r="I625" s="90" t="s">
        <v>18</v>
      </c>
      <c r="J625" s="93" t="s">
        <v>18</v>
      </c>
      <c r="K625" s="93" t="s">
        <v>1037</v>
      </c>
      <c r="L625" s="94">
        <v>-38.21</v>
      </c>
      <c r="M625" s="90" t="s">
        <v>21</v>
      </c>
      <c r="N625" s="93" t="s">
        <v>22</v>
      </c>
      <c r="O625" s="93" t="s">
        <v>1046</v>
      </c>
      <c r="P625" s="95">
        <v>42285</v>
      </c>
      <c r="Q625" s="90" t="s">
        <v>23</v>
      </c>
    </row>
    <row r="626" spans="1:17" x14ac:dyDescent="0.25">
      <c r="A626" s="90" t="s">
        <v>1044</v>
      </c>
      <c r="B626" s="91" t="s">
        <v>992</v>
      </c>
      <c r="C626" s="92" t="s">
        <v>41</v>
      </c>
      <c r="D626" s="92" t="s">
        <v>996</v>
      </c>
      <c r="E626" s="90" t="s">
        <v>18</v>
      </c>
      <c r="F626" s="92" t="s">
        <v>994</v>
      </c>
      <c r="G626" s="92" t="s">
        <v>19</v>
      </c>
      <c r="H626" s="90" t="s">
        <v>18</v>
      </c>
      <c r="I626" s="90" t="s">
        <v>18</v>
      </c>
      <c r="J626" s="93" t="s">
        <v>18</v>
      </c>
      <c r="K626" s="93" t="s">
        <v>1037</v>
      </c>
      <c r="L626" s="94">
        <v>-114.61</v>
      </c>
      <c r="M626" s="90" t="s">
        <v>21</v>
      </c>
      <c r="N626" s="93" t="s">
        <v>22</v>
      </c>
      <c r="O626" s="93" t="s">
        <v>1046</v>
      </c>
      <c r="P626" s="95">
        <v>42285</v>
      </c>
      <c r="Q626" s="90" t="s">
        <v>23</v>
      </c>
    </row>
    <row r="627" spans="1:17" x14ac:dyDescent="0.25">
      <c r="A627" s="90" t="s">
        <v>1040</v>
      </c>
      <c r="B627" s="91" t="s">
        <v>992</v>
      </c>
      <c r="C627" s="92" t="s">
        <v>41</v>
      </c>
      <c r="D627" s="92" t="s">
        <v>993</v>
      </c>
      <c r="E627" s="90" t="s">
        <v>18</v>
      </c>
      <c r="F627" s="92" t="s">
        <v>994</v>
      </c>
      <c r="G627" s="92" t="s">
        <v>19</v>
      </c>
      <c r="H627" s="90" t="s">
        <v>18</v>
      </c>
      <c r="I627" s="90" t="s">
        <v>18</v>
      </c>
      <c r="J627" s="93" t="s">
        <v>18</v>
      </c>
      <c r="K627" s="93" t="s">
        <v>999</v>
      </c>
      <c r="L627" s="94">
        <v>38.200000000000003</v>
      </c>
      <c r="M627" s="90" t="s">
        <v>21</v>
      </c>
      <c r="N627" s="93" t="s">
        <v>22</v>
      </c>
      <c r="O627" s="93" t="s">
        <v>1052</v>
      </c>
      <c r="P627" s="95">
        <v>42342</v>
      </c>
      <c r="Q627" s="90" t="s">
        <v>23</v>
      </c>
    </row>
    <row r="628" spans="1:17" x14ac:dyDescent="0.25">
      <c r="A628" s="90" t="s">
        <v>1040</v>
      </c>
      <c r="B628" s="91" t="s">
        <v>992</v>
      </c>
      <c r="C628" s="92" t="s">
        <v>41</v>
      </c>
      <c r="D628" s="92" t="s">
        <v>996</v>
      </c>
      <c r="E628" s="90" t="s">
        <v>18</v>
      </c>
      <c r="F628" s="92" t="s">
        <v>994</v>
      </c>
      <c r="G628" s="92" t="s">
        <v>19</v>
      </c>
      <c r="H628" s="90" t="s">
        <v>18</v>
      </c>
      <c r="I628" s="90" t="s">
        <v>18</v>
      </c>
      <c r="J628" s="93" t="s">
        <v>18</v>
      </c>
      <c r="K628" s="93" t="s">
        <v>999</v>
      </c>
      <c r="L628" s="94">
        <v>114.62</v>
      </c>
      <c r="M628" s="90" t="s">
        <v>21</v>
      </c>
      <c r="N628" s="93" t="s">
        <v>22</v>
      </c>
      <c r="O628" s="93" t="s">
        <v>1052</v>
      </c>
      <c r="P628" s="95">
        <v>42342</v>
      </c>
      <c r="Q628" s="90" t="s">
        <v>23</v>
      </c>
    </row>
    <row r="629" spans="1:17" x14ac:dyDescent="0.25">
      <c r="A629" s="90" t="s">
        <v>1040</v>
      </c>
      <c r="B629" s="91" t="s">
        <v>992</v>
      </c>
      <c r="C629" s="92" t="s">
        <v>41</v>
      </c>
      <c r="D629" s="92" t="s">
        <v>996</v>
      </c>
      <c r="E629" s="90" t="s">
        <v>18</v>
      </c>
      <c r="F629" s="92" t="s">
        <v>994</v>
      </c>
      <c r="G629" s="92" t="s">
        <v>19</v>
      </c>
      <c r="H629" s="90" t="s">
        <v>18</v>
      </c>
      <c r="I629" s="90" t="s">
        <v>18</v>
      </c>
      <c r="J629" s="93" t="s">
        <v>18</v>
      </c>
      <c r="K629" s="93" t="s">
        <v>1037</v>
      </c>
      <c r="L629" s="94">
        <v>-114.62</v>
      </c>
      <c r="M629" s="90" t="s">
        <v>21</v>
      </c>
      <c r="N629" s="93" t="s">
        <v>22</v>
      </c>
      <c r="O629" s="93" t="s">
        <v>1041</v>
      </c>
      <c r="P629" s="95">
        <v>42342</v>
      </c>
      <c r="Q629" s="90" t="s">
        <v>23</v>
      </c>
    </row>
    <row r="630" spans="1:17" x14ac:dyDescent="0.25">
      <c r="A630" s="90" t="s">
        <v>1040</v>
      </c>
      <c r="B630" s="91" t="s">
        <v>992</v>
      </c>
      <c r="C630" s="92" t="s">
        <v>41</v>
      </c>
      <c r="D630" s="92" t="s">
        <v>993</v>
      </c>
      <c r="E630" s="90" t="s">
        <v>18</v>
      </c>
      <c r="F630" s="92" t="s">
        <v>994</v>
      </c>
      <c r="G630" s="92" t="s">
        <v>19</v>
      </c>
      <c r="H630" s="90" t="s">
        <v>18</v>
      </c>
      <c r="I630" s="90" t="s">
        <v>18</v>
      </c>
      <c r="J630" s="93" t="s">
        <v>18</v>
      </c>
      <c r="K630" s="93" t="s">
        <v>1037</v>
      </c>
      <c r="L630" s="94">
        <v>-38.200000000000003</v>
      </c>
      <c r="M630" s="90" t="s">
        <v>21</v>
      </c>
      <c r="N630" s="93" t="s">
        <v>22</v>
      </c>
      <c r="O630" s="93" t="s">
        <v>1041</v>
      </c>
      <c r="P630" s="95">
        <v>42342</v>
      </c>
      <c r="Q630" s="90" t="s">
        <v>23</v>
      </c>
    </row>
    <row r="631" spans="1:17" x14ac:dyDescent="0.25">
      <c r="A631" s="90" t="s">
        <v>1057</v>
      </c>
      <c r="B631" s="91" t="s">
        <v>992</v>
      </c>
      <c r="C631" s="92" t="s">
        <v>41</v>
      </c>
      <c r="D631" s="92" t="s">
        <v>996</v>
      </c>
      <c r="E631" s="90" t="s">
        <v>18</v>
      </c>
      <c r="F631" s="92" t="s">
        <v>994</v>
      </c>
      <c r="G631" s="92" t="s">
        <v>32</v>
      </c>
      <c r="H631" s="90" t="s">
        <v>18</v>
      </c>
      <c r="I631" s="90" t="s">
        <v>18</v>
      </c>
      <c r="J631" s="93" t="s">
        <v>18</v>
      </c>
      <c r="K631" s="93" t="s">
        <v>1054</v>
      </c>
      <c r="L631" s="94">
        <v>135.94999999999999</v>
      </c>
      <c r="M631" s="90" t="s">
        <v>21</v>
      </c>
      <c r="N631" s="93" t="s">
        <v>22</v>
      </c>
      <c r="O631" s="93" t="s">
        <v>1058</v>
      </c>
      <c r="P631" s="95">
        <v>42537</v>
      </c>
      <c r="Q631" s="90" t="s">
        <v>23</v>
      </c>
    </row>
    <row r="632" spans="1:17" x14ac:dyDescent="0.25">
      <c r="A632" s="90" t="s">
        <v>1057</v>
      </c>
      <c r="B632" s="91" t="s">
        <v>992</v>
      </c>
      <c r="C632" s="92" t="s">
        <v>41</v>
      </c>
      <c r="D632" s="92" t="s">
        <v>996</v>
      </c>
      <c r="E632" s="90" t="s">
        <v>18</v>
      </c>
      <c r="F632" s="92" t="s">
        <v>994</v>
      </c>
      <c r="G632" s="92" t="s">
        <v>32</v>
      </c>
      <c r="H632" s="90" t="s">
        <v>18</v>
      </c>
      <c r="I632" s="90" t="s">
        <v>18</v>
      </c>
      <c r="J632" s="93" t="s">
        <v>18</v>
      </c>
      <c r="K632" s="93" t="s">
        <v>997</v>
      </c>
      <c r="L632" s="94">
        <v>-135.94999999999999</v>
      </c>
      <c r="M632" s="90" t="s">
        <v>21</v>
      </c>
      <c r="N632" s="93" t="s">
        <v>22</v>
      </c>
      <c r="O632" s="93" t="s">
        <v>1059</v>
      </c>
      <c r="P632" s="95">
        <v>42537</v>
      </c>
      <c r="Q632" s="90" t="s">
        <v>23</v>
      </c>
    </row>
    <row r="633" spans="1:17" x14ac:dyDescent="0.25">
      <c r="A633" s="90" t="s">
        <v>1053</v>
      </c>
      <c r="B633" s="91" t="s">
        <v>992</v>
      </c>
      <c r="C633" s="92" t="s">
        <v>41</v>
      </c>
      <c r="D633" s="92" t="s">
        <v>996</v>
      </c>
      <c r="E633" s="90" t="s">
        <v>18</v>
      </c>
      <c r="F633" s="92" t="s">
        <v>994</v>
      </c>
      <c r="G633" s="92" t="s">
        <v>32</v>
      </c>
      <c r="H633" s="90" t="s">
        <v>18</v>
      </c>
      <c r="I633" s="90" t="s">
        <v>18</v>
      </c>
      <c r="J633" s="93" t="s">
        <v>18</v>
      </c>
      <c r="K633" s="93" t="s">
        <v>1054</v>
      </c>
      <c r="L633" s="94">
        <v>136</v>
      </c>
      <c r="M633" s="90" t="s">
        <v>21</v>
      </c>
      <c r="N633" s="93" t="s">
        <v>22</v>
      </c>
      <c r="O633" s="93" t="s">
        <v>1055</v>
      </c>
      <c r="P633" s="95">
        <v>42537</v>
      </c>
      <c r="Q633" s="90" t="s">
        <v>23</v>
      </c>
    </row>
    <row r="634" spans="1:17" x14ac:dyDescent="0.25">
      <c r="A634" s="90" t="s">
        <v>1053</v>
      </c>
      <c r="B634" s="91" t="s">
        <v>992</v>
      </c>
      <c r="C634" s="92" t="s">
        <v>41</v>
      </c>
      <c r="D634" s="92" t="s">
        <v>996</v>
      </c>
      <c r="E634" s="90" t="s">
        <v>18</v>
      </c>
      <c r="F634" s="92" t="s">
        <v>994</v>
      </c>
      <c r="G634" s="92" t="s">
        <v>32</v>
      </c>
      <c r="H634" s="90" t="s">
        <v>18</v>
      </c>
      <c r="I634" s="90" t="s">
        <v>18</v>
      </c>
      <c r="J634" s="93" t="s">
        <v>18</v>
      </c>
      <c r="K634" s="93" t="s">
        <v>997</v>
      </c>
      <c r="L634" s="94">
        <v>-136</v>
      </c>
      <c r="M634" s="90" t="s">
        <v>21</v>
      </c>
      <c r="N634" s="93" t="s">
        <v>22</v>
      </c>
      <c r="O634" s="93" t="s">
        <v>1056</v>
      </c>
      <c r="P634" s="95">
        <v>42537</v>
      </c>
      <c r="Q634" s="90" t="s">
        <v>23</v>
      </c>
    </row>
    <row r="635" spans="1:17" x14ac:dyDescent="0.25">
      <c r="A635" s="90" t="s">
        <v>1005</v>
      </c>
      <c r="B635" s="91" t="s">
        <v>992</v>
      </c>
      <c r="C635" s="92" t="s">
        <v>41</v>
      </c>
      <c r="D635" s="92" t="s">
        <v>993</v>
      </c>
      <c r="E635" s="90" t="s">
        <v>18</v>
      </c>
      <c r="F635" s="92" t="s">
        <v>994</v>
      </c>
      <c r="G635" s="92" t="s">
        <v>28</v>
      </c>
      <c r="H635" s="90" t="s">
        <v>18</v>
      </c>
      <c r="I635" s="90" t="s">
        <v>18</v>
      </c>
      <c r="J635" s="93" t="s">
        <v>18</v>
      </c>
      <c r="K635" s="93" t="s">
        <v>29</v>
      </c>
      <c r="L635" s="94">
        <v>625.20000000000005</v>
      </c>
      <c r="M635" s="90" t="s">
        <v>21</v>
      </c>
      <c r="N635" s="93" t="s">
        <v>22</v>
      </c>
      <c r="O635" s="93" t="s">
        <v>1006</v>
      </c>
      <c r="P635" s="95">
        <v>42566</v>
      </c>
      <c r="Q635" s="90" t="s">
        <v>23</v>
      </c>
    </row>
    <row r="636" spans="1:17" x14ac:dyDescent="0.25">
      <c r="A636" s="90" t="s">
        <v>1049</v>
      </c>
      <c r="B636" s="91" t="s">
        <v>992</v>
      </c>
      <c r="C636" s="92" t="s">
        <v>41</v>
      </c>
      <c r="D636" s="92" t="s">
        <v>1002</v>
      </c>
      <c r="E636" s="90" t="s">
        <v>18</v>
      </c>
      <c r="F636" s="92" t="s">
        <v>994</v>
      </c>
      <c r="G636" s="92" t="s">
        <v>19</v>
      </c>
      <c r="H636" s="90" t="s">
        <v>18</v>
      </c>
      <c r="I636" s="90" t="s">
        <v>18</v>
      </c>
      <c r="J636" s="93" t="s">
        <v>18</v>
      </c>
      <c r="K636" s="93" t="s">
        <v>20</v>
      </c>
      <c r="L636" s="94">
        <v>7.18</v>
      </c>
      <c r="M636" s="90" t="s">
        <v>21</v>
      </c>
      <c r="N636" s="93" t="s">
        <v>22</v>
      </c>
      <c r="O636" s="93" t="s">
        <v>995</v>
      </c>
      <c r="P636" s="95">
        <v>42410</v>
      </c>
      <c r="Q636" s="90" t="s">
        <v>23</v>
      </c>
    </row>
    <row r="637" spans="1:17" x14ac:dyDescent="0.25">
      <c r="A637" s="90" t="s">
        <v>1049</v>
      </c>
      <c r="B637" s="91" t="s">
        <v>992</v>
      </c>
      <c r="C637" s="92" t="s">
        <v>41</v>
      </c>
      <c r="D637" s="92" t="s">
        <v>996</v>
      </c>
      <c r="E637" s="90" t="s">
        <v>18</v>
      </c>
      <c r="F637" s="92" t="s">
        <v>994</v>
      </c>
      <c r="G637" s="92" t="s">
        <v>19</v>
      </c>
      <c r="H637" s="90" t="s">
        <v>18</v>
      </c>
      <c r="I637" s="90" t="s">
        <v>18</v>
      </c>
      <c r="J637" s="93" t="s">
        <v>18</v>
      </c>
      <c r="K637" s="93" t="s">
        <v>20</v>
      </c>
      <c r="L637" s="94">
        <v>50.230000000000004</v>
      </c>
      <c r="M637" s="90" t="s">
        <v>21</v>
      </c>
      <c r="N637" s="93" t="s">
        <v>22</v>
      </c>
      <c r="O637" s="93" t="s">
        <v>995</v>
      </c>
      <c r="P637" s="95">
        <v>42410</v>
      </c>
      <c r="Q637" s="90" t="s">
        <v>23</v>
      </c>
    </row>
    <row r="638" spans="1:17" x14ac:dyDescent="0.25">
      <c r="A638" s="90" t="s">
        <v>1049</v>
      </c>
      <c r="B638" s="91" t="s">
        <v>992</v>
      </c>
      <c r="C638" s="92" t="s">
        <v>41</v>
      </c>
      <c r="D638" s="92" t="s">
        <v>996</v>
      </c>
      <c r="E638" s="90" t="s">
        <v>18</v>
      </c>
      <c r="F638" s="92" t="s">
        <v>994</v>
      </c>
      <c r="G638" s="92" t="s">
        <v>19</v>
      </c>
      <c r="H638" s="90" t="s">
        <v>18</v>
      </c>
      <c r="I638" s="90" t="s">
        <v>18</v>
      </c>
      <c r="J638" s="93" t="s">
        <v>18</v>
      </c>
      <c r="K638" s="93" t="s">
        <v>20</v>
      </c>
      <c r="L638" s="94">
        <v>204.3</v>
      </c>
      <c r="M638" s="90" t="s">
        <v>21</v>
      </c>
      <c r="N638" s="93" t="s">
        <v>22</v>
      </c>
      <c r="O638" s="93" t="s">
        <v>995</v>
      </c>
      <c r="P638" s="95">
        <v>42410</v>
      </c>
      <c r="Q638" s="90" t="s">
        <v>23</v>
      </c>
    </row>
    <row r="639" spans="1:17" x14ac:dyDescent="0.25">
      <c r="A639" s="90" t="s">
        <v>1049</v>
      </c>
      <c r="B639" s="91" t="s">
        <v>992</v>
      </c>
      <c r="C639" s="92" t="s">
        <v>41</v>
      </c>
      <c r="D639" s="92" t="s">
        <v>993</v>
      </c>
      <c r="E639" s="90" t="s">
        <v>18</v>
      </c>
      <c r="F639" s="92" t="s">
        <v>994</v>
      </c>
      <c r="G639" s="92" t="s">
        <v>19</v>
      </c>
      <c r="H639" s="90" t="s">
        <v>18</v>
      </c>
      <c r="I639" s="90" t="s">
        <v>18</v>
      </c>
      <c r="J639" s="93" t="s">
        <v>18</v>
      </c>
      <c r="K639" s="93" t="s">
        <v>20</v>
      </c>
      <c r="L639" s="94">
        <v>14.35</v>
      </c>
      <c r="M639" s="90" t="s">
        <v>21</v>
      </c>
      <c r="N639" s="93" t="s">
        <v>22</v>
      </c>
      <c r="O639" s="93" t="s">
        <v>995</v>
      </c>
      <c r="P639" s="95">
        <v>42410</v>
      </c>
      <c r="Q639" s="90" t="s">
        <v>23</v>
      </c>
    </row>
    <row r="640" spans="1:17" x14ac:dyDescent="0.25">
      <c r="A640" s="90" t="s">
        <v>1049</v>
      </c>
      <c r="B640" s="91" t="s">
        <v>992</v>
      </c>
      <c r="C640" s="92" t="s">
        <v>41</v>
      </c>
      <c r="D640" s="92" t="s">
        <v>993</v>
      </c>
      <c r="E640" s="90" t="s">
        <v>18</v>
      </c>
      <c r="F640" s="92" t="s">
        <v>994</v>
      </c>
      <c r="G640" s="92" t="s">
        <v>19</v>
      </c>
      <c r="H640" s="90" t="s">
        <v>18</v>
      </c>
      <c r="I640" s="90" t="s">
        <v>18</v>
      </c>
      <c r="J640" s="93" t="s">
        <v>18</v>
      </c>
      <c r="K640" s="93" t="s">
        <v>20</v>
      </c>
      <c r="L640" s="94">
        <v>58.370000000000005</v>
      </c>
      <c r="M640" s="90" t="s">
        <v>21</v>
      </c>
      <c r="N640" s="93" t="s">
        <v>22</v>
      </c>
      <c r="O640" s="93" t="s">
        <v>995</v>
      </c>
      <c r="P640" s="95">
        <v>42410</v>
      </c>
      <c r="Q640" s="90" t="s">
        <v>23</v>
      </c>
    </row>
    <row r="641" spans="1:17" x14ac:dyDescent="0.25">
      <c r="A641" s="90" t="s">
        <v>1049</v>
      </c>
      <c r="B641" s="91" t="s">
        <v>992</v>
      </c>
      <c r="C641" s="92" t="s">
        <v>41</v>
      </c>
      <c r="D641" s="92" t="s">
        <v>996</v>
      </c>
      <c r="E641" s="90" t="s">
        <v>18</v>
      </c>
      <c r="F641" s="92" t="s">
        <v>994</v>
      </c>
      <c r="G641" s="92" t="s">
        <v>19</v>
      </c>
      <c r="H641" s="90" t="s">
        <v>18</v>
      </c>
      <c r="I641" s="90" t="s">
        <v>18</v>
      </c>
      <c r="J641" s="93" t="s">
        <v>18</v>
      </c>
      <c r="K641" s="93" t="s">
        <v>20</v>
      </c>
      <c r="L641" s="94">
        <v>21.41</v>
      </c>
      <c r="M641" s="90" t="s">
        <v>21</v>
      </c>
      <c r="N641" s="93" t="s">
        <v>22</v>
      </c>
      <c r="O641" s="93" t="s">
        <v>995</v>
      </c>
      <c r="P641" s="95">
        <v>42410</v>
      </c>
      <c r="Q641" s="90" t="s">
        <v>23</v>
      </c>
    </row>
    <row r="642" spans="1:17" x14ac:dyDescent="0.25">
      <c r="A642" s="90" t="s">
        <v>1049</v>
      </c>
      <c r="B642" s="91" t="s">
        <v>992</v>
      </c>
      <c r="C642" s="92" t="s">
        <v>41</v>
      </c>
      <c r="D642" s="92" t="s">
        <v>1002</v>
      </c>
      <c r="E642" s="90" t="s">
        <v>18</v>
      </c>
      <c r="F642" s="92" t="s">
        <v>994</v>
      </c>
      <c r="G642" s="92" t="s">
        <v>19</v>
      </c>
      <c r="H642" s="90" t="s">
        <v>18</v>
      </c>
      <c r="I642" s="90" t="s">
        <v>18</v>
      </c>
      <c r="J642" s="93" t="s">
        <v>18</v>
      </c>
      <c r="K642" s="93" t="s">
        <v>20</v>
      </c>
      <c r="L642" s="94">
        <v>29.19</v>
      </c>
      <c r="M642" s="90" t="s">
        <v>21</v>
      </c>
      <c r="N642" s="93" t="s">
        <v>22</v>
      </c>
      <c r="O642" s="93" t="s">
        <v>995</v>
      </c>
      <c r="P642" s="95">
        <v>42410</v>
      </c>
      <c r="Q642" s="90" t="s">
        <v>23</v>
      </c>
    </row>
    <row r="643" spans="1:17" x14ac:dyDescent="0.25">
      <c r="A643" s="90" t="s">
        <v>1049</v>
      </c>
      <c r="B643" s="91" t="s">
        <v>992</v>
      </c>
      <c r="C643" s="92" t="s">
        <v>41</v>
      </c>
      <c r="D643" s="92" t="s">
        <v>996</v>
      </c>
      <c r="E643" s="90" t="s">
        <v>18</v>
      </c>
      <c r="F643" s="92" t="s">
        <v>994</v>
      </c>
      <c r="G643" s="92" t="s">
        <v>19</v>
      </c>
      <c r="H643" s="90" t="s">
        <v>18</v>
      </c>
      <c r="I643" s="90" t="s">
        <v>18</v>
      </c>
      <c r="J643" s="93" t="s">
        <v>18</v>
      </c>
      <c r="K643" s="93" t="s">
        <v>20</v>
      </c>
      <c r="L643" s="94">
        <v>-21.41</v>
      </c>
      <c r="M643" s="90" t="s">
        <v>21</v>
      </c>
      <c r="N643" s="93" t="s">
        <v>22</v>
      </c>
      <c r="O643" s="93" t="s">
        <v>1051</v>
      </c>
      <c r="P643" s="95">
        <v>42410</v>
      </c>
      <c r="Q643" s="90" t="s">
        <v>23</v>
      </c>
    </row>
    <row r="644" spans="1:17" x14ac:dyDescent="0.25">
      <c r="A644" s="90" t="s">
        <v>1049</v>
      </c>
      <c r="B644" s="91" t="s">
        <v>992</v>
      </c>
      <c r="C644" s="92" t="s">
        <v>41</v>
      </c>
      <c r="D644" s="92" t="s">
        <v>993</v>
      </c>
      <c r="E644" s="90" t="s">
        <v>18</v>
      </c>
      <c r="F644" s="92" t="s">
        <v>994</v>
      </c>
      <c r="G644" s="92" t="s">
        <v>19</v>
      </c>
      <c r="H644" s="90" t="s">
        <v>18</v>
      </c>
      <c r="I644" s="90" t="s">
        <v>18</v>
      </c>
      <c r="J644" s="93" t="s">
        <v>18</v>
      </c>
      <c r="K644" s="93" t="s">
        <v>999</v>
      </c>
      <c r="L644" s="94">
        <v>30.57</v>
      </c>
      <c r="M644" s="90" t="s">
        <v>21</v>
      </c>
      <c r="N644" s="93" t="s">
        <v>22</v>
      </c>
      <c r="O644" s="93" t="s">
        <v>1050</v>
      </c>
      <c r="P644" s="95">
        <v>42410</v>
      </c>
      <c r="Q644" s="90" t="s">
        <v>23</v>
      </c>
    </row>
    <row r="645" spans="1:17" x14ac:dyDescent="0.25">
      <c r="A645" s="90" t="s">
        <v>1049</v>
      </c>
      <c r="B645" s="91" t="s">
        <v>992</v>
      </c>
      <c r="C645" s="92" t="s">
        <v>41</v>
      </c>
      <c r="D645" s="92" t="s">
        <v>1002</v>
      </c>
      <c r="E645" s="90" t="s">
        <v>18</v>
      </c>
      <c r="F645" s="92" t="s">
        <v>994</v>
      </c>
      <c r="G645" s="92" t="s">
        <v>19</v>
      </c>
      <c r="H645" s="90" t="s">
        <v>18</v>
      </c>
      <c r="I645" s="90" t="s">
        <v>18</v>
      </c>
      <c r="J645" s="93" t="s">
        <v>18</v>
      </c>
      <c r="K645" s="93" t="s">
        <v>999</v>
      </c>
      <c r="L645" s="94">
        <v>15.280000000000001</v>
      </c>
      <c r="M645" s="90" t="s">
        <v>21</v>
      </c>
      <c r="N645" s="93" t="s">
        <v>22</v>
      </c>
      <c r="O645" s="93" t="s">
        <v>1050</v>
      </c>
      <c r="P645" s="95">
        <v>42410</v>
      </c>
      <c r="Q645" s="90" t="s">
        <v>23</v>
      </c>
    </row>
    <row r="646" spans="1:17" x14ac:dyDescent="0.25">
      <c r="A646" s="90" t="s">
        <v>1049</v>
      </c>
      <c r="B646" s="91" t="s">
        <v>992</v>
      </c>
      <c r="C646" s="92" t="s">
        <v>41</v>
      </c>
      <c r="D646" s="92" t="s">
        <v>996</v>
      </c>
      <c r="E646" s="90" t="s">
        <v>18</v>
      </c>
      <c r="F646" s="92" t="s">
        <v>994</v>
      </c>
      <c r="G646" s="92" t="s">
        <v>19</v>
      </c>
      <c r="H646" s="90" t="s">
        <v>18</v>
      </c>
      <c r="I646" s="90" t="s">
        <v>18</v>
      </c>
      <c r="J646" s="93" t="s">
        <v>18</v>
      </c>
      <c r="K646" s="93" t="s">
        <v>999</v>
      </c>
      <c r="L646" s="94">
        <v>106.97</v>
      </c>
      <c r="M646" s="90" t="s">
        <v>21</v>
      </c>
      <c r="N646" s="93" t="s">
        <v>22</v>
      </c>
      <c r="O646" s="93" t="s">
        <v>1050</v>
      </c>
      <c r="P646" s="95">
        <v>42410</v>
      </c>
      <c r="Q646" s="90" t="s">
        <v>23</v>
      </c>
    </row>
    <row r="647" spans="1:17" x14ac:dyDescent="0.25">
      <c r="A647" s="90" t="s">
        <v>1047</v>
      </c>
      <c r="B647" s="91" t="s">
        <v>992</v>
      </c>
      <c r="C647" s="92" t="s">
        <v>41</v>
      </c>
      <c r="D647" s="92" t="s">
        <v>993</v>
      </c>
      <c r="E647" s="90" t="s">
        <v>18</v>
      </c>
      <c r="F647" s="92" t="s">
        <v>994</v>
      </c>
      <c r="G647" s="92" t="s">
        <v>19</v>
      </c>
      <c r="H647" s="90" t="s">
        <v>18</v>
      </c>
      <c r="I647" s="90" t="s">
        <v>18</v>
      </c>
      <c r="J647" s="93" t="s">
        <v>18</v>
      </c>
      <c r="K647" s="93" t="s">
        <v>20</v>
      </c>
      <c r="L647" s="94">
        <v>14.84</v>
      </c>
      <c r="M647" s="90" t="s">
        <v>21</v>
      </c>
      <c r="N647" s="93" t="s">
        <v>22</v>
      </c>
      <c r="O647" s="93" t="s">
        <v>995</v>
      </c>
      <c r="P647" s="95">
        <v>42439</v>
      </c>
      <c r="Q647" s="90" t="s">
        <v>23</v>
      </c>
    </row>
    <row r="648" spans="1:17" x14ac:dyDescent="0.25">
      <c r="A648" s="90" t="s">
        <v>1047</v>
      </c>
      <c r="B648" s="91" t="s">
        <v>992</v>
      </c>
      <c r="C648" s="92" t="s">
        <v>41</v>
      </c>
      <c r="D648" s="92" t="s">
        <v>993</v>
      </c>
      <c r="E648" s="90" t="s">
        <v>18</v>
      </c>
      <c r="F648" s="92" t="s">
        <v>994</v>
      </c>
      <c r="G648" s="92" t="s">
        <v>19</v>
      </c>
      <c r="H648" s="90" t="s">
        <v>18</v>
      </c>
      <c r="I648" s="90" t="s">
        <v>18</v>
      </c>
      <c r="J648" s="93" t="s">
        <v>18</v>
      </c>
      <c r="K648" s="93" t="s">
        <v>20</v>
      </c>
      <c r="L648" s="94">
        <v>17.309999999999999</v>
      </c>
      <c r="M648" s="90" t="s">
        <v>21</v>
      </c>
      <c r="N648" s="93" t="s">
        <v>22</v>
      </c>
      <c r="O648" s="93" t="s">
        <v>995</v>
      </c>
      <c r="P648" s="95">
        <v>42439</v>
      </c>
      <c r="Q648" s="90" t="s">
        <v>23</v>
      </c>
    </row>
    <row r="649" spans="1:17" x14ac:dyDescent="0.25">
      <c r="A649" s="90" t="s">
        <v>1047</v>
      </c>
      <c r="B649" s="91" t="s">
        <v>992</v>
      </c>
      <c r="C649" s="92" t="s">
        <v>41</v>
      </c>
      <c r="D649" s="92" t="s">
        <v>996</v>
      </c>
      <c r="E649" s="90" t="s">
        <v>18</v>
      </c>
      <c r="F649" s="92" t="s">
        <v>994</v>
      </c>
      <c r="G649" s="92" t="s">
        <v>19</v>
      </c>
      <c r="H649" s="90" t="s">
        <v>18</v>
      </c>
      <c r="I649" s="90" t="s">
        <v>18</v>
      </c>
      <c r="J649" s="93" t="s">
        <v>18</v>
      </c>
      <c r="K649" s="93" t="s">
        <v>20</v>
      </c>
      <c r="L649" s="94">
        <v>35.880000000000003</v>
      </c>
      <c r="M649" s="90" t="s">
        <v>21</v>
      </c>
      <c r="N649" s="93" t="s">
        <v>22</v>
      </c>
      <c r="O649" s="93" t="s">
        <v>995</v>
      </c>
      <c r="P649" s="95">
        <v>42439</v>
      </c>
      <c r="Q649" s="90" t="s">
        <v>23</v>
      </c>
    </row>
    <row r="650" spans="1:17" x14ac:dyDescent="0.25">
      <c r="A650" s="90" t="s">
        <v>1047</v>
      </c>
      <c r="B650" s="91" t="s">
        <v>992</v>
      </c>
      <c r="C650" s="92" t="s">
        <v>41</v>
      </c>
      <c r="D650" s="92" t="s">
        <v>996</v>
      </c>
      <c r="E650" s="90" t="s">
        <v>18</v>
      </c>
      <c r="F650" s="92" t="s">
        <v>994</v>
      </c>
      <c r="G650" s="92" t="s">
        <v>19</v>
      </c>
      <c r="H650" s="90" t="s">
        <v>18</v>
      </c>
      <c r="I650" s="90" t="s">
        <v>18</v>
      </c>
      <c r="J650" s="93" t="s">
        <v>18</v>
      </c>
      <c r="K650" s="93" t="s">
        <v>20</v>
      </c>
      <c r="L650" s="94">
        <v>22.89</v>
      </c>
      <c r="M650" s="90" t="s">
        <v>21</v>
      </c>
      <c r="N650" s="93" t="s">
        <v>22</v>
      </c>
      <c r="O650" s="93" t="s">
        <v>995</v>
      </c>
      <c r="P650" s="95">
        <v>42439</v>
      </c>
      <c r="Q650" s="90" t="s">
        <v>23</v>
      </c>
    </row>
    <row r="651" spans="1:17" x14ac:dyDescent="0.25">
      <c r="A651" s="90" t="s">
        <v>1047</v>
      </c>
      <c r="B651" s="91" t="s">
        <v>992</v>
      </c>
      <c r="C651" s="92" t="s">
        <v>41</v>
      </c>
      <c r="D651" s="92" t="s">
        <v>1002</v>
      </c>
      <c r="E651" s="90" t="s">
        <v>18</v>
      </c>
      <c r="F651" s="92" t="s">
        <v>994</v>
      </c>
      <c r="G651" s="92" t="s">
        <v>19</v>
      </c>
      <c r="H651" s="90" t="s">
        <v>18</v>
      </c>
      <c r="I651" s="90" t="s">
        <v>18</v>
      </c>
      <c r="J651" s="93" t="s">
        <v>18</v>
      </c>
      <c r="K651" s="93" t="s">
        <v>999</v>
      </c>
      <c r="L651" s="94">
        <v>14.26</v>
      </c>
      <c r="M651" s="90" t="s">
        <v>21</v>
      </c>
      <c r="N651" s="93" t="s">
        <v>22</v>
      </c>
      <c r="O651" s="93" t="s">
        <v>1048</v>
      </c>
      <c r="P651" s="95">
        <v>42439</v>
      </c>
      <c r="Q651" s="90" t="s">
        <v>23</v>
      </c>
    </row>
    <row r="652" spans="1:17" x14ac:dyDescent="0.25">
      <c r="A652" s="90" t="s">
        <v>1047</v>
      </c>
      <c r="B652" s="91" t="s">
        <v>992</v>
      </c>
      <c r="C652" s="92" t="s">
        <v>41</v>
      </c>
      <c r="D652" s="92" t="s">
        <v>993</v>
      </c>
      <c r="E652" s="90" t="s">
        <v>18</v>
      </c>
      <c r="F652" s="92" t="s">
        <v>994</v>
      </c>
      <c r="G652" s="92" t="s">
        <v>19</v>
      </c>
      <c r="H652" s="90" t="s">
        <v>18</v>
      </c>
      <c r="I652" s="90" t="s">
        <v>18</v>
      </c>
      <c r="J652" s="93" t="s">
        <v>18</v>
      </c>
      <c r="K652" s="93" t="s">
        <v>999</v>
      </c>
      <c r="L652" s="94">
        <v>28.53</v>
      </c>
      <c r="M652" s="90" t="s">
        <v>21</v>
      </c>
      <c r="N652" s="93" t="s">
        <v>22</v>
      </c>
      <c r="O652" s="93" t="s">
        <v>1048</v>
      </c>
      <c r="P652" s="95">
        <v>42439</v>
      </c>
      <c r="Q652" s="90" t="s">
        <v>23</v>
      </c>
    </row>
    <row r="653" spans="1:17" x14ac:dyDescent="0.25">
      <c r="A653" s="90" t="s">
        <v>1047</v>
      </c>
      <c r="B653" s="91" t="s">
        <v>992</v>
      </c>
      <c r="C653" s="92" t="s">
        <v>41</v>
      </c>
      <c r="D653" s="92" t="s">
        <v>996</v>
      </c>
      <c r="E653" s="90" t="s">
        <v>18</v>
      </c>
      <c r="F653" s="92" t="s">
        <v>994</v>
      </c>
      <c r="G653" s="92" t="s">
        <v>19</v>
      </c>
      <c r="H653" s="90" t="s">
        <v>18</v>
      </c>
      <c r="I653" s="90" t="s">
        <v>18</v>
      </c>
      <c r="J653" s="93" t="s">
        <v>18</v>
      </c>
      <c r="K653" s="93" t="s">
        <v>999</v>
      </c>
      <c r="L653" s="94">
        <v>99.84</v>
      </c>
      <c r="M653" s="90" t="s">
        <v>21</v>
      </c>
      <c r="N653" s="93" t="s">
        <v>22</v>
      </c>
      <c r="O653" s="93" t="s">
        <v>1048</v>
      </c>
      <c r="P653" s="95">
        <v>42439</v>
      </c>
      <c r="Q653" s="90" t="s">
        <v>23</v>
      </c>
    </row>
    <row r="654" spans="1:17" x14ac:dyDescent="0.25">
      <c r="A654" s="90" t="s">
        <v>998</v>
      </c>
      <c r="B654" s="91" t="s">
        <v>992</v>
      </c>
      <c r="C654" s="92" t="s">
        <v>41</v>
      </c>
      <c r="D654" s="92" t="s">
        <v>993</v>
      </c>
      <c r="E654" s="90" t="s">
        <v>18</v>
      </c>
      <c r="F654" s="92" t="s">
        <v>994</v>
      </c>
      <c r="G654" s="92" t="s">
        <v>19</v>
      </c>
      <c r="H654" s="90" t="s">
        <v>18</v>
      </c>
      <c r="I654" s="90" t="s">
        <v>18</v>
      </c>
      <c r="J654" s="93" t="s">
        <v>18</v>
      </c>
      <c r="K654" s="93" t="s">
        <v>20</v>
      </c>
      <c r="L654" s="94">
        <v>9.2000000000000011</v>
      </c>
      <c r="M654" s="90" t="s">
        <v>21</v>
      </c>
      <c r="N654" s="93" t="s">
        <v>22</v>
      </c>
      <c r="O654" s="93" t="s">
        <v>995</v>
      </c>
      <c r="P654" s="95">
        <v>42471</v>
      </c>
      <c r="Q654" s="90" t="s">
        <v>23</v>
      </c>
    </row>
    <row r="655" spans="1:17" x14ac:dyDescent="0.25">
      <c r="A655" s="90" t="s">
        <v>998</v>
      </c>
      <c r="B655" s="91" t="s">
        <v>992</v>
      </c>
      <c r="C655" s="92" t="s">
        <v>41</v>
      </c>
      <c r="D655" s="92" t="s">
        <v>996</v>
      </c>
      <c r="E655" s="90" t="s">
        <v>18</v>
      </c>
      <c r="F655" s="92" t="s">
        <v>994</v>
      </c>
      <c r="G655" s="92" t="s">
        <v>19</v>
      </c>
      <c r="H655" s="90" t="s">
        <v>18</v>
      </c>
      <c r="I655" s="90" t="s">
        <v>18</v>
      </c>
      <c r="J655" s="93" t="s">
        <v>18</v>
      </c>
      <c r="K655" s="93" t="s">
        <v>20</v>
      </c>
      <c r="L655" s="94">
        <v>34.6</v>
      </c>
      <c r="M655" s="90" t="s">
        <v>21</v>
      </c>
      <c r="N655" s="93" t="s">
        <v>22</v>
      </c>
      <c r="O655" s="93" t="s">
        <v>995</v>
      </c>
      <c r="P655" s="95">
        <v>42471</v>
      </c>
      <c r="Q655" s="90" t="s">
        <v>23</v>
      </c>
    </row>
    <row r="656" spans="1:17" x14ac:dyDescent="0.25">
      <c r="A656" s="90" t="s">
        <v>998</v>
      </c>
      <c r="B656" s="91" t="s">
        <v>992</v>
      </c>
      <c r="C656" s="92" t="s">
        <v>41</v>
      </c>
      <c r="D656" s="92" t="s">
        <v>996</v>
      </c>
      <c r="E656" s="90" t="s">
        <v>18</v>
      </c>
      <c r="F656" s="92" t="s">
        <v>994</v>
      </c>
      <c r="G656" s="92" t="s">
        <v>19</v>
      </c>
      <c r="H656" s="90" t="s">
        <v>18</v>
      </c>
      <c r="I656" s="90" t="s">
        <v>18</v>
      </c>
      <c r="J656" s="93" t="s">
        <v>18</v>
      </c>
      <c r="K656" s="93" t="s">
        <v>999</v>
      </c>
      <c r="L656" s="94">
        <v>402.43</v>
      </c>
      <c r="M656" s="90" t="s">
        <v>21</v>
      </c>
      <c r="N656" s="93" t="s">
        <v>22</v>
      </c>
      <c r="O656" s="93" t="s">
        <v>1000</v>
      </c>
      <c r="P656" s="95">
        <v>42471</v>
      </c>
      <c r="Q656" s="90" t="s">
        <v>23</v>
      </c>
    </row>
    <row r="657" spans="1:17" x14ac:dyDescent="0.25">
      <c r="A657" s="90" t="s">
        <v>998</v>
      </c>
      <c r="B657" s="91" t="s">
        <v>992</v>
      </c>
      <c r="C657" s="92" t="s">
        <v>41</v>
      </c>
      <c r="D657" s="92" t="s">
        <v>993</v>
      </c>
      <c r="E657" s="90" t="s">
        <v>18</v>
      </c>
      <c r="F657" s="92" t="s">
        <v>994</v>
      </c>
      <c r="G657" s="92" t="s">
        <v>19</v>
      </c>
      <c r="H657" s="90" t="s">
        <v>18</v>
      </c>
      <c r="I657" s="90" t="s">
        <v>18</v>
      </c>
      <c r="J657" s="93" t="s">
        <v>18</v>
      </c>
      <c r="K657" s="93" t="s">
        <v>999</v>
      </c>
      <c r="L657" s="94">
        <v>106.97</v>
      </c>
      <c r="M657" s="90" t="s">
        <v>21</v>
      </c>
      <c r="N657" s="93" t="s">
        <v>22</v>
      </c>
      <c r="O657" s="93" t="s">
        <v>1000</v>
      </c>
      <c r="P657" s="95">
        <v>42471</v>
      </c>
      <c r="Q657" s="90" t="s">
        <v>23</v>
      </c>
    </row>
    <row r="658" spans="1:17" x14ac:dyDescent="0.25">
      <c r="A658" s="90" t="s">
        <v>991</v>
      </c>
      <c r="B658" s="91" t="s">
        <v>992</v>
      </c>
      <c r="C658" s="92" t="s">
        <v>41</v>
      </c>
      <c r="D658" s="92" t="s">
        <v>993</v>
      </c>
      <c r="E658" s="90" t="s">
        <v>18</v>
      </c>
      <c r="F658" s="92" t="s">
        <v>994</v>
      </c>
      <c r="G658" s="92" t="s">
        <v>19</v>
      </c>
      <c r="H658" s="90" t="s">
        <v>18</v>
      </c>
      <c r="I658" s="90" t="s">
        <v>18</v>
      </c>
      <c r="J658" s="93" t="s">
        <v>18</v>
      </c>
      <c r="K658" s="93" t="s">
        <v>20</v>
      </c>
      <c r="L658" s="94">
        <v>29.91</v>
      </c>
      <c r="M658" s="90" t="s">
        <v>21</v>
      </c>
      <c r="N658" s="93" t="s">
        <v>22</v>
      </c>
      <c r="O658" s="93" t="s">
        <v>995</v>
      </c>
      <c r="P658" s="95">
        <v>42500</v>
      </c>
      <c r="Q658" s="90" t="s">
        <v>23</v>
      </c>
    </row>
    <row r="659" spans="1:17" x14ac:dyDescent="0.25">
      <c r="A659" s="90" t="s">
        <v>991</v>
      </c>
      <c r="B659" s="91" t="s">
        <v>992</v>
      </c>
      <c r="C659" s="92" t="s">
        <v>41</v>
      </c>
      <c r="D659" s="92" t="s">
        <v>993</v>
      </c>
      <c r="E659" s="90" t="s">
        <v>18</v>
      </c>
      <c r="F659" s="92" t="s">
        <v>994</v>
      </c>
      <c r="G659" s="92" t="s">
        <v>19</v>
      </c>
      <c r="H659" s="90" t="s">
        <v>18</v>
      </c>
      <c r="I659" s="90" t="s">
        <v>18</v>
      </c>
      <c r="J659" s="93" t="s">
        <v>18</v>
      </c>
      <c r="K659" s="93" t="s">
        <v>20</v>
      </c>
      <c r="L659" s="94">
        <v>0.68</v>
      </c>
      <c r="M659" s="90" t="s">
        <v>21</v>
      </c>
      <c r="N659" s="93" t="s">
        <v>22</v>
      </c>
      <c r="O659" s="93" t="s">
        <v>995</v>
      </c>
      <c r="P659" s="95">
        <v>42500</v>
      </c>
      <c r="Q659" s="90" t="s">
        <v>23</v>
      </c>
    </row>
    <row r="660" spans="1:17" x14ac:dyDescent="0.25">
      <c r="A660" s="90" t="s">
        <v>991</v>
      </c>
      <c r="B660" s="91" t="s">
        <v>992</v>
      </c>
      <c r="C660" s="92" t="s">
        <v>41</v>
      </c>
      <c r="D660" s="92" t="s">
        <v>996</v>
      </c>
      <c r="E660" s="90" t="s">
        <v>18</v>
      </c>
      <c r="F660" s="92" t="s">
        <v>994</v>
      </c>
      <c r="G660" s="92" t="s">
        <v>19</v>
      </c>
      <c r="H660" s="90" t="s">
        <v>18</v>
      </c>
      <c r="I660" s="90" t="s">
        <v>18</v>
      </c>
      <c r="J660" s="93" t="s">
        <v>18</v>
      </c>
      <c r="K660" s="93" t="s">
        <v>20</v>
      </c>
      <c r="L660" s="94">
        <v>2.4</v>
      </c>
      <c r="M660" s="90" t="s">
        <v>21</v>
      </c>
      <c r="N660" s="93" t="s">
        <v>22</v>
      </c>
      <c r="O660" s="93" t="s">
        <v>995</v>
      </c>
      <c r="P660" s="95">
        <v>42500</v>
      </c>
      <c r="Q660" s="90" t="s">
        <v>23</v>
      </c>
    </row>
    <row r="661" spans="1:17" x14ac:dyDescent="0.25">
      <c r="A661" s="90" t="s">
        <v>991</v>
      </c>
      <c r="B661" s="91" t="s">
        <v>992</v>
      </c>
      <c r="C661" s="92" t="s">
        <v>41</v>
      </c>
      <c r="D661" s="92" t="s">
        <v>996</v>
      </c>
      <c r="E661" s="90" t="s">
        <v>18</v>
      </c>
      <c r="F661" s="92" t="s">
        <v>994</v>
      </c>
      <c r="G661" s="92" t="s">
        <v>19</v>
      </c>
      <c r="H661" s="90" t="s">
        <v>18</v>
      </c>
      <c r="I661" s="90" t="s">
        <v>18</v>
      </c>
      <c r="J661" s="93" t="s">
        <v>18</v>
      </c>
      <c r="K661" s="93" t="s">
        <v>20</v>
      </c>
      <c r="L661" s="94">
        <v>104.69</v>
      </c>
      <c r="M661" s="90" t="s">
        <v>21</v>
      </c>
      <c r="N661" s="93" t="s">
        <v>22</v>
      </c>
      <c r="O661" s="93" t="s">
        <v>995</v>
      </c>
      <c r="P661" s="95">
        <v>42500</v>
      </c>
      <c r="Q661" s="90" t="s">
        <v>23</v>
      </c>
    </row>
    <row r="662" spans="1:17" x14ac:dyDescent="0.25">
      <c r="A662" s="90" t="s">
        <v>991</v>
      </c>
      <c r="B662" s="91" t="s">
        <v>992</v>
      </c>
      <c r="C662" s="92" t="s">
        <v>41</v>
      </c>
      <c r="D662" s="92" t="s">
        <v>1002</v>
      </c>
      <c r="E662" s="90" t="s">
        <v>18</v>
      </c>
      <c r="F662" s="92" t="s">
        <v>994</v>
      </c>
      <c r="G662" s="92" t="s">
        <v>19</v>
      </c>
      <c r="H662" s="90" t="s">
        <v>18</v>
      </c>
      <c r="I662" s="90" t="s">
        <v>18</v>
      </c>
      <c r="J662" s="93" t="s">
        <v>18</v>
      </c>
      <c r="K662" s="93" t="s">
        <v>20</v>
      </c>
      <c r="L662" s="94">
        <v>14.950000000000001</v>
      </c>
      <c r="M662" s="90" t="s">
        <v>21</v>
      </c>
      <c r="N662" s="93" t="s">
        <v>22</v>
      </c>
      <c r="O662" s="93" t="s">
        <v>995</v>
      </c>
      <c r="P662" s="95">
        <v>42500</v>
      </c>
      <c r="Q662" s="90" t="s">
        <v>23</v>
      </c>
    </row>
    <row r="663" spans="1:17" x14ac:dyDescent="0.25">
      <c r="A663" s="90" t="s">
        <v>991</v>
      </c>
      <c r="B663" s="91" t="s">
        <v>992</v>
      </c>
      <c r="C663" s="92" t="s">
        <v>41</v>
      </c>
      <c r="D663" s="92" t="s">
        <v>1002</v>
      </c>
      <c r="E663" s="90" t="s">
        <v>18</v>
      </c>
      <c r="F663" s="92" t="s">
        <v>994</v>
      </c>
      <c r="G663" s="92" t="s">
        <v>19</v>
      </c>
      <c r="H663" s="90" t="s">
        <v>18</v>
      </c>
      <c r="I663" s="90" t="s">
        <v>18</v>
      </c>
      <c r="J663" s="93" t="s">
        <v>18</v>
      </c>
      <c r="K663" s="93" t="s">
        <v>20</v>
      </c>
      <c r="L663" s="94">
        <v>0.34</v>
      </c>
      <c r="M663" s="90" t="s">
        <v>21</v>
      </c>
      <c r="N663" s="93" t="s">
        <v>22</v>
      </c>
      <c r="O663" s="93" t="s">
        <v>995</v>
      </c>
      <c r="P663" s="95">
        <v>42500</v>
      </c>
      <c r="Q663" s="90" t="s">
        <v>23</v>
      </c>
    </row>
    <row r="664" spans="1:17" x14ac:dyDescent="0.25">
      <c r="A664" s="90" t="s">
        <v>991</v>
      </c>
      <c r="B664" s="91" t="s">
        <v>992</v>
      </c>
      <c r="C664" s="92" t="s">
        <v>41</v>
      </c>
      <c r="D664" s="92" t="s">
        <v>996</v>
      </c>
      <c r="E664" s="90" t="s">
        <v>18</v>
      </c>
      <c r="F664" s="92" t="s">
        <v>994</v>
      </c>
      <c r="G664" s="92" t="s">
        <v>32</v>
      </c>
      <c r="H664" s="90" t="s">
        <v>18</v>
      </c>
      <c r="I664" s="90" t="s">
        <v>18</v>
      </c>
      <c r="J664" s="93" t="s">
        <v>18</v>
      </c>
      <c r="K664" s="93" t="s">
        <v>997</v>
      </c>
      <c r="L664" s="94">
        <v>135.94999999999999</v>
      </c>
      <c r="M664" s="90" t="s">
        <v>21</v>
      </c>
      <c r="N664" s="93" t="s">
        <v>22</v>
      </c>
      <c r="O664" s="93" t="s">
        <v>995</v>
      </c>
      <c r="P664" s="95">
        <v>42500</v>
      </c>
      <c r="Q664" s="90" t="s">
        <v>23</v>
      </c>
    </row>
    <row r="665" spans="1:17" x14ac:dyDescent="0.25">
      <c r="A665" s="90" t="s">
        <v>1060</v>
      </c>
      <c r="B665" s="91" t="s">
        <v>992</v>
      </c>
      <c r="C665" s="92" t="s">
        <v>41</v>
      </c>
      <c r="D665" s="92" t="s">
        <v>1002</v>
      </c>
      <c r="E665" s="90" t="s">
        <v>18</v>
      </c>
      <c r="F665" s="92" t="s">
        <v>994</v>
      </c>
      <c r="G665" s="92" t="s">
        <v>19</v>
      </c>
      <c r="H665" s="90" t="s">
        <v>18</v>
      </c>
      <c r="I665" s="90" t="s">
        <v>18</v>
      </c>
      <c r="J665" s="93" t="s">
        <v>18</v>
      </c>
      <c r="K665" s="93" t="s">
        <v>999</v>
      </c>
      <c r="L665" s="94">
        <v>12.02</v>
      </c>
      <c r="M665" s="90" t="s">
        <v>21</v>
      </c>
      <c r="N665" s="93" t="s">
        <v>22</v>
      </c>
      <c r="O665" s="93" t="s">
        <v>1061</v>
      </c>
      <c r="P665" s="95">
        <v>42531</v>
      </c>
      <c r="Q665" s="90" t="s">
        <v>23</v>
      </c>
    </row>
    <row r="666" spans="1:17" x14ac:dyDescent="0.25">
      <c r="A666" s="90" t="s">
        <v>1060</v>
      </c>
      <c r="B666" s="91" t="s">
        <v>992</v>
      </c>
      <c r="C666" s="92" t="s">
        <v>41</v>
      </c>
      <c r="D666" s="92" t="s">
        <v>996</v>
      </c>
      <c r="E666" s="90" t="s">
        <v>18</v>
      </c>
      <c r="F666" s="92" t="s">
        <v>994</v>
      </c>
      <c r="G666" s="92" t="s">
        <v>19</v>
      </c>
      <c r="H666" s="90" t="s">
        <v>18</v>
      </c>
      <c r="I666" s="90" t="s">
        <v>18</v>
      </c>
      <c r="J666" s="93" t="s">
        <v>18</v>
      </c>
      <c r="K666" s="93" t="s">
        <v>999</v>
      </c>
      <c r="L666" s="94">
        <v>84.11</v>
      </c>
      <c r="M666" s="90" t="s">
        <v>21</v>
      </c>
      <c r="N666" s="93" t="s">
        <v>22</v>
      </c>
      <c r="O666" s="93" t="s">
        <v>1061</v>
      </c>
      <c r="P666" s="95">
        <v>42531</v>
      </c>
      <c r="Q666" s="90" t="s">
        <v>23</v>
      </c>
    </row>
    <row r="667" spans="1:17" x14ac:dyDescent="0.25">
      <c r="A667" s="90" t="s">
        <v>1060</v>
      </c>
      <c r="B667" s="91" t="s">
        <v>992</v>
      </c>
      <c r="C667" s="92" t="s">
        <v>41</v>
      </c>
      <c r="D667" s="92" t="s">
        <v>993</v>
      </c>
      <c r="E667" s="90" t="s">
        <v>18</v>
      </c>
      <c r="F667" s="92" t="s">
        <v>994</v>
      </c>
      <c r="G667" s="92" t="s">
        <v>19</v>
      </c>
      <c r="H667" s="90" t="s">
        <v>18</v>
      </c>
      <c r="I667" s="90" t="s">
        <v>18</v>
      </c>
      <c r="J667" s="93" t="s">
        <v>18</v>
      </c>
      <c r="K667" s="93" t="s">
        <v>999</v>
      </c>
      <c r="L667" s="94">
        <v>24.03</v>
      </c>
      <c r="M667" s="90" t="s">
        <v>21</v>
      </c>
      <c r="N667" s="93" t="s">
        <v>22</v>
      </c>
      <c r="O667" s="93" t="s">
        <v>1061</v>
      </c>
      <c r="P667" s="95">
        <v>42531</v>
      </c>
      <c r="Q667" s="90" t="s">
        <v>23</v>
      </c>
    </row>
    <row r="668" spans="1:17" x14ac:dyDescent="0.25">
      <c r="A668" s="90" t="s">
        <v>1060</v>
      </c>
      <c r="B668" s="91" t="s">
        <v>992</v>
      </c>
      <c r="C668" s="92" t="s">
        <v>41</v>
      </c>
      <c r="D668" s="92" t="s">
        <v>996</v>
      </c>
      <c r="E668" s="90" t="s">
        <v>18</v>
      </c>
      <c r="F668" s="92" t="s">
        <v>994</v>
      </c>
      <c r="G668" s="92" t="s">
        <v>32</v>
      </c>
      <c r="H668" s="90" t="s">
        <v>18</v>
      </c>
      <c r="I668" s="90" t="s">
        <v>18</v>
      </c>
      <c r="J668" s="93" t="s">
        <v>18</v>
      </c>
      <c r="K668" s="93" t="s">
        <v>997</v>
      </c>
      <c r="L668" s="94">
        <v>136</v>
      </c>
      <c r="M668" s="90" t="s">
        <v>21</v>
      </c>
      <c r="N668" s="93" t="s">
        <v>22</v>
      </c>
      <c r="O668" s="93" t="s">
        <v>995</v>
      </c>
      <c r="P668" s="95">
        <v>42531</v>
      </c>
      <c r="Q668" s="90" t="s">
        <v>23</v>
      </c>
    </row>
    <row r="669" spans="1:17" x14ac:dyDescent="0.25">
      <c r="A669" s="90" t="s">
        <v>1034</v>
      </c>
      <c r="B669" s="91" t="s">
        <v>992</v>
      </c>
      <c r="C669" s="92" t="s">
        <v>41</v>
      </c>
      <c r="D669" s="92" t="s">
        <v>1002</v>
      </c>
      <c r="E669" s="90" t="s">
        <v>18</v>
      </c>
      <c r="F669" s="92" t="s">
        <v>994</v>
      </c>
      <c r="G669" s="92" t="s">
        <v>19</v>
      </c>
      <c r="H669" s="90" t="s">
        <v>18</v>
      </c>
      <c r="I669" s="90" t="s">
        <v>18</v>
      </c>
      <c r="J669" s="93" t="s">
        <v>18</v>
      </c>
      <c r="K669" s="93" t="s">
        <v>20</v>
      </c>
      <c r="L669" s="94">
        <v>21.14</v>
      </c>
      <c r="M669" s="90" t="s">
        <v>21</v>
      </c>
      <c r="N669" s="93" t="s">
        <v>22</v>
      </c>
      <c r="O669" s="93" t="s">
        <v>995</v>
      </c>
      <c r="P669" s="95">
        <v>42562</v>
      </c>
      <c r="Q669" s="90" t="s">
        <v>23</v>
      </c>
    </row>
    <row r="670" spans="1:17" x14ac:dyDescent="0.25">
      <c r="A670" s="90" t="s">
        <v>1034</v>
      </c>
      <c r="B670" s="91" t="s">
        <v>992</v>
      </c>
      <c r="C670" s="92" t="s">
        <v>41</v>
      </c>
      <c r="D670" s="92" t="s">
        <v>996</v>
      </c>
      <c r="E670" s="90" t="s">
        <v>18</v>
      </c>
      <c r="F670" s="92" t="s">
        <v>994</v>
      </c>
      <c r="G670" s="92" t="s">
        <v>19</v>
      </c>
      <c r="H670" s="90" t="s">
        <v>18</v>
      </c>
      <c r="I670" s="90" t="s">
        <v>18</v>
      </c>
      <c r="J670" s="93" t="s">
        <v>18</v>
      </c>
      <c r="K670" s="93" t="s">
        <v>20</v>
      </c>
      <c r="L670" s="94">
        <v>14.4</v>
      </c>
      <c r="M670" s="90" t="s">
        <v>21</v>
      </c>
      <c r="N670" s="93" t="s">
        <v>22</v>
      </c>
      <c r="O670" s="93" t="s">
        <v>995</v>
      </c>
      <c r="P670" s="95">
        <v>42562</v>
      </c>
      <c r="Q670" s="90" t="s">
        <v>23</v>
      </c>
    </row>
    <row r="671" spans="1:17" x14ac:dyDescent="0.25">
      <c r="A671" s="90" t="s">
        <v>1034</v>
      </c>
      <c r="B671" s="91" t="s">
        <v>992</v>
      </c>
      <c r="C671" s="92" t="s">
        <v>41</v>
      </c>
      <c r="D671" s="92" t="s">
        <v>993</v>
      </c>
      <c r="E671" s="90" t="s">
        <v>18</v>
      </c>
      <c r="F671" s="92" t="s">
        <v>994</v>
      </c>
      <c r="G671" s="92" t="s">
        <v>19</v>
      </c>
      <c r="H671" s="90" t="s">
        <v>18</v>
      </c>
      <c r="I671" s="90" t="s">
        <v>18</v>
      </c>
      <c r="J671" s="93" t="s">
        <v>18</v>
      </c>
      <c r="K671" s="93" t="s">
        <v>20</v>
      </c>
      <c r="L671" s="94">
        <v>42.28</v>
      </c>
      <c r="M671" s="90" t="s">
        <v>21</v>
      </c>
      <c r="N671" s="93" t="s">
        <v>22</v>
      </c>
      <c r="O671" s="93" t="s">
        <v>995</v>
      </c>
      <c r="P671" s="95">
        <v>42562</v>
      </c>
      <c r="Q671" s="90" t="s">
        <v>23</v>
      </c>
    </row>
    <row r="672" spans="1:17" x14ac:dyDescent="0.25">
      <c r="A672" s="90" t="s">
        <v>1034</v>
      </c>
      <c r="B672" s="91" t="s">
        <v>992</v>
      </c>
      <c r="C672" s="92" t="s">
        <v>41</v>
      </c>
      <c r="D672" s="92" t="s">
        <v>996</v>
      </c>
      <c r="E672" s="90" t="s">
        <v>18</v>
      </c>
      <c r="F672" s="92" t="s">
        <v>994</v>
      </c>
      <c r="G672" s="92" t="s">
        <v>19</v>
      </c>
      <c r="H672" s="90" t="s">
        <v>18</v>
      </c>
      <c r="I672" s="90" t="s">
        <v>18</v>
      </c>
      <c r="J672" s="93" t="s">
        <v>18</v>
      </c>
      <c r="K672" s="93" t="s">
        <v>20</v>
      </c>
      <c r="L672" s="94">
        <v>148</v>
      </c>
      <c r="M672" s="90" t="s">
        <v>21</v>
      </c>
      <c r="N672" s="93" t="s">
        <v>22</v>
      </c>
      <c r="O672" s="93" t="s">
        <v>995</v>
      </c>
      <c r="P672" s="95">
        <v>42562</v>
      </c>
      <c r="Q672" s="90" t="s">
        <v>23</v>
      </c>
    </row>
    <row r="673" spans="1:17" x14ac:dyDescent="0.25">
      <c r="A673" s="90" t="s">
        <v>1034</v>
      </c>
      <c r="B673" s="91" t="s">
        <v>992</v>
      </c>
      <c r="C673" s="92" t="s">
        <v>41</v>
      </c>
      <c r="D673" s="92" t="s">
        <v>1002</v>
      </c>
      <c r="E673" s="90" t="s">
        <v>18</v>
      </c>
      <c r="F673" s="92" t="s">
        <v>994</v>
      </c>
      <c r="G673" s="92" t="s">
        <v>19</v>
      </c>
      <c r="H673" s="90" t="s">
        <v>18</v>
      </c>
      <c r="I673" s="90" t="s">
        <v>18</v>
      </c>
      <c r="J673" s="93" t="s">
        <v>18</v>
      </c>
      <c r="K673" s="93" t="s">
        <v>999</v>
      </c>
      <c r="L673" s="94">
        <v>14.870000000000001</v>
      </c>
      <c r="M673" s="90" t="s">
        <v>21</v>
      </c>
      <c r="N673" s="93" t="s">
        <v>22</v>
      </c>
      <c r="O673" s="93" t="s">
        <v>1035</v>
      </c>
      <c r="P673" s="95">
        <v>42562</v>
      </c>
      <c r="Q673" s="90" t="s">
        <v>23</v>
      </c>
    </row>
    <row r="674" spans="1:17" x14ac:dyDescent="0.25">
      <c r="A674" s="90" t="s">
        <v>1034</v>
      </c>
      <c r="B674" s="91" t="s">
        <v>992</v>
      </c>
      <c r="C674" s="92" t="s">
        <v>41</v>
      </c>
      <c r="D674" s="92" t="s">
        <v>996</v>
      </c>
      <c r="E674" s="90" t="s">
        <v>18</v>
      </c>
      <c r="F674" s="92" t="s">
        <v>994</v>
      </c>
      <c r="G674" s="92" t="s">
        <v>19</v>
      </c>
      <c r="H674" s="90" t="s">
        <v>18</v>
      </c>
      <c r="I674" s="90" t="s">
        <v>18</v>
      </c>
      <c r="J674" s="93" t="s">
        <v>18</v>
      </c>
      <c r="K674" s="93" t="s">
        <v>999</v>
      </c>
      <c r="L674" s="94">
        <v>104.09</v>
      </c>
      <c r="M674" s="90" t="s">
        <v>21</v>
      </c>
      <c r="N674" s="93" t="s">
        <v>22</v>
      </c>
      <c r="O674" s="93" t="s">
        <v>1035</v>
      </c>
      <c r="P674" s="95">
        <v>42562</v>
      </c>
      <c r="Q674" s="90" t="s">
        <v>23</v>
      </c>
    </row>
    <row r="675" spans="1:17" x14ac:dyDescent="0.25">
      <c r="A675" s="90" t="s">
        <v>1034</v>
      </c>
      <c r="B675" s="91" t="s">
        <v>992</v>
      </c>
      <c r="C675" s="92" t="s">
        <v>41</v>
      </c>
      <c r="D675" s="92" t="s">
        <v>993</v>
      </c>
      <c r="E675" s="90" t="s">
        <v>18</v>
      </c>
      <c r="F675" s="92" t="s">
        <v>994</v>
      </c>
      <c r="G675" s="92" t="s">
        <v>19</v>
      </c>
      <c r="H675" s="90" t="s">
        <v>18</v>
      </c>
      <c r="I675" s="90" t="s">
        <v>18</v>
      </c>
      <c r="J675" s="93" t="s">
        <v>18</v>
      </c>
      <c r="K675" s="93" t="s">
        <v>999</v>
      </c>
      <c r="L675" s="94">
        <v>29.740000000000002</v>
      </c>
      <c r="M675" s="90" t="s">
        <v>21</v>
      </c>
      <c r="N675" s="93" t="s">
        <v>22</v>
      </c>
      <c r="O675" s="93" t="s">
        <v>1035</v>
      </c>
      <c r="P675" s="95">
        <v>42562</v>
      </c>
      <c r="Q675" s="90" t="s">
        <v>23</v>
      </c>
    </row>
    <row r="676" spans="1:17" x14ac:dyDescent="0.25">
      <c r="A676" s="90" t="s">
        <v>1039</v>
      </c>
      <c r="B676" s="91" t="s">
        <v>992</v>
      </c>
      <c r="C676" s="92" t="s">
        <v>41</v>
      </c>
      <c r="D676" s="92" t="s">
        <v>996</v>
      </c>
      <c r="E676" s="90" t="s">
        <v>18</v>
      </c>
      <c r="F676" s="92" t="s">
        <v>994</v>
      </c>
      <c r="G676" s="92" t="s">
        <v>19</v>
      </c>
      <c r="H676" s="90" t="s">
        <v>18</v>
      </c>
      <c r="I676" s="90" t="s">
        <v>18</v>
      </c>
      <c r="J676" s="93" t="s">
        <v>18</v>
      </c>
      <c r="K676" s="93" t="s">
        <v>20</v>
      </c>
      <c r="L676" s="94">
        <v>35.340000000000003</v>
      </c>
      <c r="M676" s="90" t="s">
        <v>21</v>
      </c>
      <c r="N676" s="93" t="s">
        <v>22</v>
      </c>
      <c r="O676" s="93" t="s">
        <v>35</v>
      </c>
      <c r="P676" s="95">
        <v>42226</v>
      </c>
      <c r="Q676" s="90" t="s">
        <v>23</v>
      </c>
    </row>
    <row r="677" spans="1:17" x14ac:dyDescent="0.25">
      <c r="A677" s="90" t="s">
        <v>1039</v>
      </c>
      <c r="B677" s="91" t="s">
        <v>992</v>
      </c>
      <c r="C677" s="92" t="s">
        <v>41</v>
      </c>
      <c r="D677" s="92" t="s">
        <v>996</v>
      </c>
      <c r="E677" s="90" t="s">
        <v>18</v>
      </c>
      <c r="F677" s="92" t="s">
        <v>994</v>
      </c>
      <c r="G677" s="92" t="s">
        <v>19</v>
      </c>
      <c r="H677" s="90" t="s">
        <v>18</v>
      </c>
      <c r="I677" s="90" t="s">
        <v>18</v>
      </c>
      <c r="J677" s="93" t="s">
        <v>18</v>
      </c>
      <c r="K677" s="93" t="s">
        <v>20</v>
      </c>
      <c r="L677" s="94">
        <v>36.58</v>
      </c>
      <c r="M677" s="90" t="s">
        <v>21</v>
      </c>
      <c r="N677" s="93" t="s">
        <v>22</v>
      </c>
      <c r="O677" s="93" t="s">
        <v>35</v>
      </c>
      <c r="P677" s="95">
        <v>42226</v>
      </c>
      <c r="Q677" s="90" t="s">
        <v>23</v>
      </c>
    </row>
    <row r="678" spans="1:17" x14ac:dyDescent="0.25">
      <c r="A678" s="90" t="s">
        <v>1039</v>
      </c>
      <c r="B678" s="91" t="s">
        <v>992</v>
      </c>
      <c r="C678" s="92" t="s">
        <v>41</v>
      </c>
      <c r="D678" s="92" t="s">
        <v>993</v>
      </c>
      <c r="E678" s="90" t="s">
        <v>18</v>
      </c>
      <c r="F678" s="92" t="s">
        <v>994</v>
      </c>
      <c r="G678" s="92" t="s">
        <v>19</v>
      </c>
      <c r="H678" s="90" t="s">
        <v>18</v>
      </c>
      <c r="I678" s="90" t="s">
        <v>18</v>
      </c>
      <c r="J678" s="93" t="s">
        <v>18</v>
      </c>
      <c r="K678" s="93" t="s">
        <v>20</v>
      </c>
      <c r="L678" s="94">
        <v>9.15</v>
      </c>
      <c r="M678" s="90" t="s">
        <v>21</v>
      </c>
      <c r="N678" s="93" t="s">
        <v>22</v>
      </c>
      <c r="O678" s="93" t="s">
        <v>35</v>
      </c>
      <c r="P678" s="95">
        <v>42226</v>
      </c>
      <c r="Q678" s="90" t="s">
        <v>23</v>
      </c>
    </row>
    <row r="679" spans="1:17" x14ac:dyDescent="0.25">
      <c r="A679" s="90" t="s">
        <v>1031</v>
      </c>
      <c r="B679" s="91" t="s">
        <v>992</v>
      </c>
      <c r="C679" s="92" t="s">
        <v>41</v>
      </c>
      <c r="D679" s="92" t="s">
        <v>993</v>
      </c>
      <c r="E679" s="90" t="s">
        <v>18</v>
      </c>
      <c r="F679" s="92" t="s">
        <v>994</v>
      </c>
      <c r="G679" s="92" t="s">
        <v>19</v>
      </c>
      <c r="H679" s="90" t="s">
        <v>18</v>
      </c>
      <c r="I679" s="90" t="s">
        <v>18</v>
      </c>
      <c r="J679" s="93" t="s">
        <v>18</v>
      </c>
      <c r="K679" s="93" t="s">
        <v>20</v>
      </c>
      <c r="L679" s="94">
        <v>1.75</v>
      </c>
      <c r="M679" s="90" t="s">
        <v>21</v>
      </c>
      <c r="N679" s="93" t="s">
        <v>22</v>
      </c>
      <c r="O679" s="93" t="s">
        <v>1032</v>
      </c>
      <c r="P679" s="95">
        <v>42592</v>
      </c>
      <c r="Q679" s="90" t="s">
        <v>23</v>
      </c>
    </row>
    <row r="680" spans="1:17" x14ac:dyDescent="0.25">
      <c r="A680" s="90" t="s">
        <v>1031</v>
      </c>
      <c r="B680" s="91" t="s">
        <v>992</v>
      </c>
      <c r="C680" s="92" t="s">
        <v>41</v>
      </c>
      <c r="D680" s="92" t="s">
        <v>996</v>
      </c>
      <c r="E680" s="90" t="s">
        <v>18</v>
      </c>
      <c r="F680" s="92" t="s">
        <v>994</v>
      </c>
      <c r="G680" s="92" t="s">
        <v>19</v>
      </c>
      <c r="H680" s="90" t="s">
        <v>18</v>
      </c>
      <c r="I680" s="90" t="s">
        <v>18</v>
      </c>
      <c r="J680" s="93" t="s">
        <v>18</v>
      </c>
      <c r="K680" s="93" t="s">
        <v>20</v>
      </c>
      <c r="L680" s="94">
        <v>6.57</v>
      </c>
      <c r="M680" s="90" t="s">
        <v>21</v>
      </c>
      <c r="N680" s="93" t="s">
        <v>22</v>
      </c>
      <c r="O680" s="93" t="s">
        <v>1032</v>
      </c>
      <c r="P680" s="95">
        <v>42592</v>
      </c>
      <c r="Q680" s="90" t="s">
        <v>23</v>
      </c>
    </row>
    <row r="681" spans="1:17" x14ac:dyDescent="0.25">
      <c r="A681" s="90" t="s">
        <v>1031</v>
      </c>
      <c r="B681" s="91" t="s">
        <v>992</v>
      </c>
      <c r="C681" s="92" t="s">
        <v>41</v>
      </c>
      <c r="D681" s="92" t="s">
        <v>996</v>
      </c>
      <c r="E681" s="90" t="s">
        <v>18</v>
      </c>
      <c r="F681" s="92" t="s">
        <v>994</v>
      </c>
      <c r="G681" s="92" t="s">
        <v>19</v>
      </c>
      <c r="H681" s="90" t="s">
        <v>18</v>
      </c>
      <c r="I681" s="90" t="s">
        <v>18</v>
      </c>
      <c r="J681" s="93" t="s">
        <v>18</v>
      </c>
      <c r="K681" s="93" t="s">
        <v>20</v>
      </c>
      <c r="L681" s="94">
        <v>44.27</v>
      </c>
      <c r="M681" s="90" t="s">
        <v>21</v>
      </c>
      <c r="N681" s="93" t="s">
        <v>22</v>
      </c>
      <c r="O681" s="93" t="s">
        <v>1032</v>
      </c>
      <c r="P681" s="95">
        <v>42592</v>
      </c>
      <c r="Q681" s="90" t="s">
        <v>23</v>
      </c>
    </row>
    <row r="682" spans="1:17" x14ac:dyDescent="0.25">
      <c r="A682" s="90" t="s">
        <v>1031</v>
      </c>
      <c r="B682" s="91" t="s">
        <v>992</v>
      </c>
      <c r="C682" s="92" t="s">
        <v>41</v>
      </c>
      <c r="D682" s="92" t="s">
        <v>993</v>
      </c>
      <c r="E682" s="90" t="s">
        <v>18</v>
      </c>
      <c r="F682" s="92" t="s">
        <v>994</v>
      </c>
      <c r="G682" s="92" t="s">
        <v>19</v>
      </c>
      <c r="H682" s="90" t="s">
        <v>18</v>
      </c>
      <c r="I682" s="90" t="s">
        <v>18</v>
      </c>
      <c r="J682" s="93" t="s">
        <v>18</v>
      </c>
      <c r="K682" s="93" t="s">
        <v>20</v>
      </c>
      <c r="L682" s="94">
        <v>11.77</v>
      </c>
      <c r="M682" s="90" t="s">
        <v>21</v>
      </c>
      <c r="N682" s="93" t="s">
        <v>22</v>
      </c>
      <c r="O682" s="93" t="s">
        <v>1032</v>
      </c>
      <c r="P682" s="95">
        <v>42592</v>
      </c>
      <c r="Q682" s="90" t="s">
        <v>23</v>
      </c>
    </row>
    <row r="683" spans="1:17" x14ac:dyDescent="0.25">
      <c r="A683" s="90" t="s">
        <v>1031</v>
      </c>
      <c r="B683" s="91" t="s">
        <v>992</v>
      </c>
      <c r="C683" s="92" t="s">
        <v>41</v>
      </c>
      <c r="D683" s="92" t="s">
        <v>993</v>
      </c>
      <c r="E683" s="90" t="s">
        <v>18</v>
      </c>
      <c r="F683" s="92" t="s">
        <v>994</v>
      </c>
      <c r="G683" s="92" t="s">
        <v>19</v>
      </c>
      <c r="H683" s="90" t="s">
        <v>18</v>
      </c>
      <c r="I683" s="90" t="s">
        <v>18</v>
      </c>
      <c r="J683" s="93" t="s">
        <v>18</v>
      </c>
      <c r="K683" s="93" t="s">
        <v>20</v>
      </c>
      <c r="L683" s="94">
        <v>1.33</v>
      </c>
      <c r="M683" s="90" t="s">
        <v>21</v>
      </c>
      <c r="N683" s="93" t="s">
        <v>22</v>
      </c>
      <c r="O683" s="93" t="s">
        <v>1032</v>
      </c>
      <c r="P683" s="95">
        <v>42592</v>
      </c>
      <c r="Q683" s="90" t="s">
        <v>23</v>
      </c>
    </row>
    <row r="684" spans="1:17" x14ac:dyDescent="0.25">
      <c r="A684" s="90" t="s">
        <v>1031</v>
      </c>
      <c r="B684" s="91" t="s">
        <v>992</v>
      </c>
      <c r="C684" s="92" t="s">
        <v>41</v>
      </c>
      <c r="D684" s="92" t="s">
        <v>996</v>
      </c>
      <c r="E684" s="90" t="s">
        <v>18</v>
      </c>
      <c r="F684" s="92" t="s">
        <v>994</v>
      </c>
      <c r="G684" s="92" t="s">
        <v>19</v>
      </c>
      <c r="H684" s="90" t="s">
        <v>18</v>
      </c>
      <c r="I684" s="90" t="s">
        <v>18</v>
      </c>
      <c r="J684" s="93" t="s">
        <v>18</v>
      </c>
      <c r="K684" s="93" t="s">
        <v>20</v>
      </c>
      <c r="L684" s="94">
        <v>1.33</v>
      </c>
      <c r="M684" s="90" t="s">
        <v>21</v>
      </c>
      <c r="N684" s="93" t="s">
        <v>22</v>
      </c>
      <c r="O684" s="93" t="s">
        <v>1032</v>
      </c>
      <c r="P684" s="95">
        <v>42592</v>
      </c>
      <c r="Q684" s="90" t="s">
        <v>23</v>
      </c>
    </row>
    <row r="685" spans="1:17" x14ac:dyDescent="0.25">
      <c r="A685" s="90" t="s">
        <v>1031</v>
      </c>
      <c r="B685" s="91" t="s">
        <v>992</v>
      </c>
      <c r="C685" s="92" t="s">
        <v>41</v>
      </c>
      <c r="D685" s="92" t="s">
        <v>993</v>
      </c>
      <c r="E685" s="90" t="s">
        <v>18</v>
      </c>
      <c r="F685" s="92" t="s">
        <v>994</v>
      </c>
      <c r="G685" s="92" t="s">
        <v>19</v>
      </c>
      <c r="H685" s="90" t="s">
        <v>18</v>
      </c>
      <c r="I685" s="90" t="s">
        <v>18</v>
      </c>
      <c r="J685" s="93" t="s">
        <v>18</v>
      </c>
      <c r="K685" s="93" t="s">
        <v>20</v>
      </c>
      <c r="L685" s="94">
        <v>31.900000000000002</v>
      </c>
      <c r="M685" s="90" t="s">
        <v>21</v>
      </c>
      <c r="N685" s="93" t="s">
        <v>22</v>
      </c>
      <c r="O685" s="93" t="s">
        <v>1033</v>
      </c>
      <c r="P685" s="95">
        <v>42592</v>
      </c>
      <c r="Q685" s="90" t="s">
        <v>23</v>
      </c>
    </row>
    <row r="686" spans="1:17" x14ac:dyDescent="0.25">
      <c r="A686" s="90" t="s">
        <v>1031</v>
      </c>
      <c r="B686" s="91" t="s">
        <v>992</v>
      </c>
      <c r="C686" s="92" t="s">
        <v>41</v>
      </c>
      <c r="D686" s="92" t="s">
        <v>996</v>
      </c>
      <c r="E686" s="90" t="s">
        <v>18</v>
      </c>
      <c r="F686" s="92" t="s">
        <v>994</v>
      </c>
      <c r="G686" s="92" t="s">
        <v>19</v>
      </c>
      <c r="H686" s="90" t="s">
        <v>18</v>
      </c>
      <c r="I686" s="90" t="s">
        <v>18</v>
      </c>
      <c r="J686" s="93" t="s">
        <v>18</v>
      </c>
      <c r="K686" s="93" t="s">
        <v>20</v>
      </c>
      <c r="L686" s="94">
        <v>63.800000000000004</v>
      </c>
      <c r="M686" s="90" t="s">
        <v>21</v>
      </c>
      <c r="N686" s="93" t="s">
        <v>22</v>
      </c>
      <c r="O686" s="93" t="s">
        <v>1033</v>
      </c>
      <c r="P686" s="95">
        <v>42592</v>
      </c>
      <c r="Q686" s="90" t="s">
        <v>23</v>
      </c>
    </row>
    <row r="687" spans="1:17" x14ac:dyDescent="0.25">
      <c r="A687" s="90" t="s">
        <v>1036</v>
      </c>
      <c r="B687" s="91" t="s">
        <v>992</v>
      </c>
      <c r="C687" s="92" t="s">
        <v>41</v>
      </c>
      <c r="D687" s="92" t="s">
        <v>993</v>
      </c>
      <c r="E687" s="90" t="s">
        <v>18</v>
      </c>
      <c r="F687" s="92" t="s">
        <v>994</v>
      </c>
      <c r="G687" s="92" t="s">
        <v>19</v>
      </c>
      <c r="H687" s="90" t="s">
        <v>18</v>
      </c>
      <c r="I687" s="90" t="s">
        <v>18</v>
      </c>
      <c r="J687" s="93" t="s">
        <v>18</v>
      </c>
      <c r="K687" s="93" t="s">
        <v>20</v>
      </c>
      <c r="L687" s="94">
        <v>-1.83</v>
      </c>
      <c r="M687" s="90" t="s">
        <v>21</v>
      </c>
      <c r="N687" s="93" t="s">
        <v>22</v>
      </c>
      <c r="O687" s="93" t="s">
        <v>35</v>
      </c>
      <c r="P687" s="95">
        <v>42257</v>
      </c>
      <c r="Q687" s="90" t="s">
        <v>23</v>
      </c>
    </row>
    <row r="688" spans="1:17" x14ac:dyDescent="0.25">
      <c r="A688" s="90" t="s">
        <v>1036</v>
      </c>
      <c r="B688" s="91" t="s">
        <v>992</v>
      </c>
      <c r="C688" s="92" t="s">
        <v>41</v>
      </c>
      <c r="D688" s="92" t="s">
        <v>996</v>
      </c>
      <c r="E688" s="90" t="s">
        <v>18</v>
      </c>
      <c r="F688" s="92" t="s">
        <v>994</v>
      </c>
      <c r="G688" s="92" t="s">
        <v>19</v>
      </c>
      <c r="H688" s="90" t="s">
        <v>18</v>
      </c>
      <c r="I688" s="90" t="s">
        <v>18</v>
      </c>
      <c r="J688" s="93" t="s">
        <v>18</v>
      </c>
      <c r="K688" s="93" t="s">
        <v>20</v>
      </c>
      <c r="L688" s="94">
        <v>-1.83</v>
      </c>
      <c r="M688" s="90" t="s">
        <v>21</v>
      </c>
      <c r="N688" s="93" t="s">
        <v>22</v>
      </c>
      <c r="O688" s="93" t="s">
        <v>35</v>
      </c>
      <c r="P688" s="95">
        <v>42257</v>
      </c>
      <c r="Q688" s="90" t="s">
        <v>23</v>
      </c>
    </row>
    <row r="689" spans="1:17" x14ac:dyDescent="0.25">
      <c r="A689" s="90" t="s">
        <v>1036</v>
      </c>
      <c r="B689" s="91" t="s">
        <v>992</v>
      </c>
      <c r="C689" s="92" t="s">
        <v>41</v>
      </c>
      <c r="D689" s="92" t="s">
        <v>996</v>
      </c>
      <c r="E689" s="90" t="s">
        <v>18</v>
      </c>
      <c r="F689" s="92" t="s">
        <v>994</v>
      </c>
      <c r="G689" s="92" t="s">
        <v>19</v>
      </c>
      <c r="H689" s="90" t="s">
        <v>18</v>
      </c>
      <c r="I689" s="90" t="s">
        <v>18</v>
      </c>
      <c r="J689" s="93" t="s">
        <v>18</v>
      </c>
      <c r="K689" s="93" t="s">
        <v>1037</v>
      </c>
      <c r="L689" s="94">
        <v>114.61</v>
      </c>
      <c r="M689" s="90" t="s">
        <v>21</v>
      </c>
      <c r="N689" s="93" t="s">
        <v>22</v>
      </c>
      <c r="O689" s="93" t="s">
        <v>1038</v>
      </c>
      <c r="P689" s="95">
        <v>42257</v>
      </c>
      <c r="Q689" s="90" t="s">
        <v>23</v>
      </c>
    </row>
    <row r="690" spans="1:17" x14ac:dyDescent="0.25">
      <c r="A690" s="90" t="s">
        <v>1036</v>
      </c>
      <c r="B690" s="91" t="s">
        <v>992</v>
      </c>
      <c r="C690" s="92" t="s">
        <v>41</v>
      </c>
      <c r="D690" s="92" t="s">
        <v>993</v>
      </c>
      <c r="E690" s="90" t="s">
        <v>18</v>
      </c>
      <c r="F690" s="92" t="s">
        <v>994</v>
      </c>
      <c r="G690" s="92" t="s">
        <v>19</v>
      </c>
      <c r="H690" s="90" t="s">
        <v>18</v>
      </c>
      <c r="I690" s="90" t="s">
        <v>18</v>
      </c>
      <c r="J690" s="93" t="s">
        <v>18</v>
      </c>
      <c r="K690" s="93" t="s">
        <v>1037</v>
      </c>
      <c r="L690" s="94">
        <v>38.21</v>
      </c>
      <c r="M690" s="90" t="s">
        <v>21</v>
      </c>
      <c r="N690" s="93" t="s">
        <v>22</v>
      </c>
      <c r="O690" s="93" t="s">
        <v>1038</v>
      </c>
      <c r="P690" s="95">
        <v>42257</v>
      </c>
      <c r="Q690" s="90" t="s">
        <v>23</v>
      </c>
    </row>
    <row r="691" spans="1:17" x14ac:dyDescent="0.25">
      <c r="A691" s="90" t="s">
        <v>1042</v>
      </c>
      <c r="B691" s="91" t="s">
        <v>992</v>
      </c>
      <c r="C691" s="92" t="s">
        <v>41</v>
      </c>
      <c r="D691" s="92" t="s">
        <v>993</v>
      </c>
      <c r="E691" s="90" t="s">
        <v>18</v>
      </c>
      <c r="F691" s="92" t="s">
        <v>994</v>
      </c>
      <c r="G691" s="92" t="s">
        <v>19</v>
      </c>
      <c r="H691" s="90" t="s">
        <v>18</v>
      </c>
      <c r="I691" s="90" t="s">
        <v>18</v>
      </c>
      <c r="J691" s="93" t="s">
        <v>18</v>
      </c>
      <c r="K691" s="93" t="s">
        <v>20</v>
      </c>
      <c r="L691" s="94">
        <v>30.34</v>
      </c>
      <c r="M691" s="90" t="s">
        <v>21</v>
      </c>
      <c r="N691" s="93" t="s">
        <v>22</v>
      </c>
      <c r="O691" s="93" t="s">
        <v>35</v>
      </c>
      <c r="P691" s="95">
        <v>42318</v>
      </c>
      <c r="Q691" s="90" t="s">
        <v>23</v>
      </c>
    </row>
    <row r="692" spans="1:17" x14ac:dyDescent="0.25">
      <c r="A692" s="90" t="s">
        <v>1042</v>
      </c>
      <c r="B692" s="91" t="s">
        <v>992</v>
      </c>
      <c r="C692" s="92" t="s">
        <v>41</v>
      </c>
      <c r="D692" s="92" t="s">
        <v>996</v>
      </c>
      <c r="E692" s="90" t="s">
        <v>18</v>
      </c>
      <c r="F692" s="92" t="s">
        <v>994</v>
      </c>
      <c r="G692" s="92" t="s">
        <v>19</v>
      </c>
      <c r="H692" s="90" t="s">
        <v>18</v>
      </c>
      <c r="I692" s="90" t="s">
        <v>18</v>
      </c>
      <c r="J692" s="93" t="s">
        <v>18</v>
      </c>
      <c r="K692" s="93" t="s">
        <v>20</v>
      </c>
      <c r="L692" s="94">
        <v>25.060000000000002</v>
      </c>
      <c r="M692" s="90" t="s">
        <v>21</v>
      </c>
      <c r="N692" s="93" t="s">
        <v>22</v>
      </c>
      <c r="O692" s="93" t="s">
        <v>35</v>
      </c>
      <c r="P692" s="95">
        <v>42318</v>
      </c>
      <c r="Q692" s="90" t="s">
        <v>23</v>
      </c>
    </row>
    <row r="693" spans="1:17" x14ac:dyDescent="0.25">
      <c r="A693" s="90" t="s">
        <v>1042</v>
      </c>
      <c r="B693" s="91" t="s">
        <v>992</v>
      </c>
      <c r="C693" s="92" t="s">
        <v>41</v>
      </c>
      <c r="D693" s="92" t="s">
        <v>993</v>
      </c>
      <c r="E693" s="90" t="s">
        <v>18</v>
      </c>
      <c r="F693" s="92" t="s">
        <v>994</v>
      </c>
      <c r="G693" s="92" t="s">
        <v>19</v>
      </c>
      <c r="H693" s="90" t="s">
        <v>18</v>
      </c>
      <c r="I693" s="90" t="s">
        <v>18</v>
      </c>
      <c r="J693" s="93" t="s">
        <v>18</v>
      </c>
      <c r="K693" s="93" t="s">
        <v>20</v>
      </c>
      <c r="L693" s="94">
        <v>1.25</v>
      </c>
      <c r="M693" s="90" t="s">
        <v>21</v>
      </c>
      <c r="N693" s="93" t="s">
        <v>22</v>
      </c>
      <c r="O693" s="93" t="s">
        <v>35</v>
      </c>
      <c r="P693" s="95">
        <v>42318</v>
      </c>
      <c r="Q693" s="90" t="s">
        <v>23</v>
      </c>
    </row>
    <row r="694" spans="1:17" x14ac:dyDescent="0.25">
      <c r="A694" s="90" t="s">
        <v>1042</v>
      </c>
      <c r="B694" s="91" t="s">
        <v>992</v>
      </c>
      <c r="C694" s="92" t="s">
        <v>41</v>
      </c>
      <c r="D694" s="92" t="s">
        <v>993</v>
      </c>
      <c r="E694" s="90" t="s">
        <v>18</v>
      </c>
      <c r="F694" s="92" t="s">
        <v>994</v>
      </c>
      <c r="G694" s="92" t="s">
        <v>19</v>
      </c>
      <c r="H694" s="90" t="s">
        <v>18</v>
      </c>
      <c r="I694" s="90" t="s">
        <v>18</v>
      </c>
      <c r="J694" s="93" t="s">
        <v>18</v>
      </c>
      <c r="K694" s="93" t="s">
        <v>20</v>
      </c>
      <c r="L694" s="94">
        <v>16.12</v>
      </c>
      <c r="M694" s="90" t="s">
        <v>21</v>
      </c>
      <c r="N694" s="93" t="s">
        <v>22</v>
      </c>
      <c r="O694" s="93" t="s">
        <v>35</v>
      </c>
      <c r="P694" s="95">
        <v>42318</v>
      </c>
      <c r="Q694" s="90" t="s">
        <v>23</v>
      </c>
    </row>
    <row r="695" spans="1:17" x14ac:dyDescent="0.25">
      <c r="A695" s="90" t="s">
        <v>1042</v>
      </c>
      <c r="B695" s="91" t="s">
        <v>992</v>
      </c>
      <c r="C695" s="92" t="s">
        <v>41</v>
      </c>
      <c r="D695" s="92" t="s">
        <v>1002</v>
      </c>
      <c r="E695" s="90" t="s">
        <v>18</v>
      </c>
      <c r="F695" s="92" t="s">
        <v>994</v>
      </c>
      <c r="G695" s="92" t="s">
        <v>19</v>
      </c>
      <c r="H695" s="90" t="s">
        <v>18</v>
      </c>
      <c r="I695" s="90" t="s">
        <v>18</v>
      </c>
      <c r="J695" s="93" t="s">
        <v>18</v>
      </c>
      <c r="K695" s="93" t="s">
        <v>20</v>
      </c>
      <c r="L695" s="94">
        <v>15.17</v>
      </c>
      <c r="M695" s="90" t="s">
        <v>21</v>
      </c>
      <c r="N695" s="93" t="s">
        <v>22</v>
      </c>
      <c r="O695" s="93" t="s">
        <v>35</v>
      </c>
      <c r="P695" s="95">
        <v>42318</v>
      </c>
      <c r="Q695" s="90" t="s">
        <v>23</v>
      </c>
    </row>
    <row r="696" spans="1:17" x14ac:dyDescent="0.25">
      <c r="A696" s="90" t="s">
        <v>1042</v>
      </c>
      <c r="B696" s="91" t="s">
        <v>992</v>
      </c>
      <c r="C696" s="92" t="s">
        <v>41</v>
      </c>
      <c r="D696" s="92" t="s">
        <v>1002</v>
      </c>
      <c r="E696" s="90" t="s">
        <v>18</v>
      </c>
      <c r="F696" s="92" t="s">
        <v>994</v>
      </c>
      <c r="G696" s="92" t="s">
        <v>19</v>
      </c>
      <c r="H696" s="90" t="s">
        <v>18</v>
      </c>
      <c r="I696" s="90" t="s">
        <v>18</v>
      </c>
      <c r="J696" s="93" t="s">
        <v>18</v>
      </c>
      <c r="K696" s="93" t="s">
        <v>20</v>
      </c>
      <c r="L696" s="94">
        <v>0.62</v>
      </c>
      <c r="M696" s="90" t="s">
        <v>21</v>
      </c>
      <c r="N696" s="93" t="s">
        <v>22</v>
      </c>
      <c r="O696" s="93" t="s">
        <v>35</v>
      </c>
      <c r="P696" s="95">
        <v>42318</v>
      </c>
      <c r="Q696" s="90" t="s">
        <v>23</v>
      </c>
    </row>
    <row r="697" spans="1:17" x14ac:dyDescent="0.25">
      <c r="A697" s="90" t="s">
        <v>1042</v>
      </c>
      <c r="B697" s="91" t="s">
        <v>992</v>
      </c>
      <c r="C697" s="92" t="s">
        <v>41</v>
      </c>
      <c r="D697" s="92" t="s">
        <v>996</v>
      </c>
      <c r="E697" s="90" t="s">
        <v>18</v>
      </c>
      <c r="F697" s="92" t="s">
        <v>994</v>
      </c>
      <c r="G697" s="92" t="s">
        <v>19</v>
      </c>
      <c r="H697" s="90" t="s">
        <v>18</v>
      </c>
      <c r="I697" s="90" t="s">
        <v>18</v>
      </c>
      <c r="J697" s="93" t="s">
        <v>18</v>
      </c>
      <c r="K697" s="93" t="s">
        <v>20</v>
      </c>
      <c r="L697" s="94">
        <v>-4.6900000000000004</v>
      </c>
      <c r="M697" s="90" t="s">
        <v>21</v>
      </c>
      <c r="N697" s="93" t="s">
        <v>22</v>
      </c>
      <c r="O697" s="93" t="s">
        <v>35</v>
      </c>
      <c r="P697" s="95">
        <v>42318</v>
      </c>
      <c r="Q697" s="90" t="s">
        <v>23</v>
      </c>
    </row>
    <row r="698" spans="1:17" x14ac:dyDescent="0.25">
      <c r="A698" s="90" t="s">
        <v>1042</v>
      </c>
      <c r="B698" s="91" t="s">
        <v>992</v>
      </c>
      <c r="C698" s="92" t="s">
        <v>41</v>
      </c>
      <c r="D698" s="92" t="s">
        <v>993</v>
      </c>
      <c r="E698" s="90" t="s">
        <v>18</v>
      </c>
      <c r="F698" s="92" t="s">
        <v>994</v>
      </c>
      <c r="G698" s="92" t="s">
        <v>19</v>
      </c>
      <c r="H698" s="90" t="s">
        <v>18</v>
      </c>
      <c r="I698" s="90" t="s">
        <v>18</v>
      </c>
      <c r="J698" s="93" t="s">
        <v>18</v>
      </c>
      <c r="K698" s="93" t="s">
        <v>20</v>
      </c>
      <c r="L698" s="94">
        <v>7.16</v>
      </c>
      <c r="M698" s="90" t="s">
        <v>21</v>
      </c>
      <c r="N698" s="93" t="s">
        <v>22</v>
      </c>
      <c r="O698" s="93" t="s">
        <v>35</v>
      </c>
      <c r="P698" s="95">
        <v>42318</v>
      </c>
      <c r="Q698" s="90" t="s">
        <v>23</v>
      </c>
    </row>
    <row r="699" spans="1:17" x14ac:dyDescent="0.25">
      <c r="A699" s="90" t="s">
        <v>1042</v>
      </c>
      <c r="B699" s="91" t="s">
        <v>992</v>
      </c>
      <c r="C699" s="92" t="s">
        <v>41</v>
      </c>
      <c r="D699" s="92" t="s">
        <v>993</v>
      </c>
      <c r="E699" s="90" t="s">
        <v>18</v>
      </c>
      <c r="F699" s="92" t="s">
        <v>994</v>
      </c>
      <c r="G699" s="92" t="s">
        <v>19</v>
      </c>
      <c r="H699" s="90" t="s">
        <v>18</v>
      </c>
      <c r="I699" s="90" t="s">
        <v>18</v>
      </c>
      <c r="J699" s="93" t="s">
        <v>18</v>
      </c>
      <c r="K699" s="93" t="s">
        <v>20</v>
      </c>
      <c r="L699" s="94">
        <v>-1.17</v>
      </c>
      <c r="M699" s="90" t="s">
        <v>21</v>
      </c>
      <c r="N699" s="93" t="s">
        <v>22</v>
      </c>
      <c r="O699" s="93" t="s">
        <v>35</v>
      </c>
      <c r="P699" s="95">
        <v>42318</v>
      </c>
      <c r="Q699" s="90" t="s">
        <v>23</v>
      </c>
    </row>
    <row r="700" spans="1:17" x14ac:dyDescent="0.25">
      <c r="A700" s="90" t="s">
        <v>1042</v>
      </c>
      <c r="B700" s="91" t="s">
        <v>992</v>
      </c>
      <c r="C700" s="92" t="s">
        <v>41</v>
      </c>
      <c r="D700" s="92" t="s">
        <v>996</v>
      </c>
      <c r="E700" s="90" t="s">
        <v>18</v>
      </c>
      <c r="F700" s="92" t="s">
        <v>994</v>
      </c>
      <c r="G700" s="92" t="s">
        <v>19</v>
      </c>
      <c r="H700" s="90" t="s">
        <v>18</v>
      </c>
      <c r="I700" s="90" t="s">
        <v>18</v>
      </c>
      <c r="J700" s="93" t="s">
        <v>18</v>
      </c>
      <c r="K700" s="93" t="s">
        <v>20</v>
      </c>
      <c r="L700" s="94">
        <v>106.2</v>
      </c>
      <c r="M700" s="90" t="s">
        <v>21</v>
      </c>
      <c r="N700" s="93" t="s">
        <v>22</v>
      </c>
      <c r="O700" s="93" t="s">
        <v>35</v>
      </c>
      <c r="P700" s="95">
        <v>42318</v>
      </c>
      <c r="Q700" s="90" t="s">
        <v>23</v>
      </c>
    </row>
    <row r="701" spans="1:17" x14ac:dyDescent="0.25">
      <c r="A701" s="90" t="s">
        <v>1042</v>
      </c>
      <c r="B701" s="91" t="s">
        <v>992</v>
      </c>
      <c r="C701" s="92" t="s">
        <v>41</v>
      </c>
      <c r="D701" s="92" t="s">
        <v>996</v>
      </c>
      <c r="E701" s="90" t="s">
        <v>18</v>
      </c>
      <c r="F701" s="92" t="s">
        <v>994</v>
      </c>
      <c r="G701" s="92" t="s">
        <v>19</v>
      </c>
      <c r="H701" s="90" t="s">
        <v>18</v>
      </c>
      <c r="I701" s="90" t="s">
        <v>18</v>
      </c>
      <c r="J701" s="93" t="s">
        <v>18</v>
      </c>
      <c r="K701" s="93" t="s">
        <v>20</v>
      </c>
      <c r="L701" s="94">
        <v>4.3600000000000003</v>
      </c>
      <c r="M701" s="90" t="s">
        <v>21</v>
      </c>
      <c r="N701" s="93" t="s">
        <v>22</v>
      </c>
      <c r="O701" s="93" t="s">
        <v>35</v>
      </c>
      <c r="P701" s="95">
        <v>42318</v>
      </c>
      <c r="Q701" s="90" t="s">
        <v>23</v>
      </c>
    </row>
    <row r="702" spans="1:17" x14ac:dyDescent="0.25">
      <c r="A702" s="90" t="s">
        <v>1042</v>
      </c>
      <c r="B702" s="91" t="s">
        <v>992</v>
      </c>
      <c r="C702" s="92" t="s">
        <v>41</v>
      </c>
      <c r="D702" s="92" t="s">
        <v>996</v>
      </c>
      <c r="E702" s="90" t="s">
        <v>18</v>
      </c>
      <c r="F702" s="92" t="s">
        <v>994</v>
      </c>
      <c r="G702" s="92" t="s">
        <v>19</v>
      </c>
      <c r="H702" s="90" t="s">
        <v>18</v>
      </c>
      <c r="I702" s="90" t="s">
        <v>18</v>
      </c>
      <c r="J702" s="93" t="s">
        <v>18</v>
      </c>
      <c r="K702" s="93" t="s">
        <v>20</v>
      </c>
      <c r="L702" s="94">
        <v>64.48</v>
      </c>
      <c r="M702" s="90" t="s">
        <v>21</v>
      </c>
      <c r="N702" s="93" t="s">
        <v>22</v>
      </c>
      <c r="O702" s="93" t="s">
        <v>35</v>
      </c>
      <c r="P702" s="95">
        <v>42318</v>
      </c>
      <c r="Q702" s="90" t="s">
        <v>23</v>
      </c>
    </row>
    <row r="703" spans="1:17" x14ac:dyDescent="0.25">
      <c r="A703" s="90" t="s">
        <v>1042</v>
      </c>
      <c r="B703" s="91" t="s">
        <v>992</v>
      </c>
      <c r="C703" s="92" t="s">
        <v>41</v>
      </c>
      <c r="D703" s="92" t="s">
        <v>1002</v>
      </c>
      <c r="E703" s="90" t="s">
        <v>18</v>
      </c>
      <c r="F703" s="92" t="s">
        <v>994</v>
      </c>
      <c r="G703" s="92" t="s">
        <v>19</v>
      </c>
      <c r="H703" s="90" t="s">
        <v>18</v>
      </c>
      <c r="I703" s="90" t="s">
        <v>18</v>
      </c>
      <c r="J703" s="93" t="s">
        <v>18</v>
      </c>
      <c r="K703" s="93" t="s">
        <v>20</v>
      </c>
      <c r="L703" s="94">
        <v>3.58</v>
      </c>
      <c r="M703" s="90" t="s">
        <v>21</v>
      </c>
      <c r="N703" s="93" t="s">
        <v>22</v>
      </c>
      <c r="O703" s="93" t="s">
        <v>35</v>
      </c>
      <c r="P703" s="95">
        <v>42318</v>
      </c>
      <c r="Q703" s="90" t="s">
        <v>23</v>
      </c>
    </row>
    <row r="704" spans="1:17" x14ac:dyDescent="0.25">
      <c r="A704" s="90" t="s">
        <v>1042</v>
      </c>
      <c r="B704" s="91" t="s">
        <v>992</v>
      </c>
      <c r="C704" s="92" t="s">
        <v>41</v>
      </c>
      <c r="D704" s="92" t="s">
        <v>993</v>
      </c>
      <c r="E704" s="90" t="s">
        <v>18</v>
      </c>
      <c r="F704" s="92" t="s">
        <v>994</v>
      </c>
      <c r="G704" s="92" t="s">
        <v>19</v>
      </c>
      <c r="H704" s="90" t="s">
        <v>18</v>
      </c>
      <c r="I704" s="90" t="s">
        <v>18</v>
      </c>
      <c r="J704" s="93" t="s">
        <v>18</v>
      </c>
      <c r="K704" s="93" t="s">
        <v>20</v>
      </c>
      <c r="L704" s="94">
        <v>-3.7600000000000002</v>
      </c>
      <c r="M704" s="90" t="s">
        <v>21</v>
      </c>
      <c r="N704" s="93" t="s">
        <v>22</v>
      </c>
      <c r="O704" s="93" t="s">
        <v>35</v>
      </c>
      <c r="P704" s="95">
        <v>42318</v>
      </c>
      <c r="Q704" s="90" t="s">
        <v>23</v>
      </c>
    </row>
    <row r="705" spans="1:17" x14ac:dyDescent="0.25">
      <c r="A705" s="90" t="s">
        <v>1042</v>
      </c>
      <c r="B705" s="91" t="s">
        <v>992</v>
      </c>
      <c r="C705" s="92" t="s">
        <v>41</v>
      </c>
      <c r="D705" s="92" t="s">
        <v>996</v>
      </c>
      <c r="E705" s="90" t="s">
        <v>18</v>
      </c>
      <c r="F705" s="92" t="s">
        <v>994</v>
      </c>
      <c r="G705" s="92" t="s">
        <v>19</v>
      </c>
      <c r="H705" s="90" t="s">
        <v>18</v>
      </c>
      <c r="I705" s="90" t="s">
        <v>18</v>
      </c>
      <c r="J705" s="93" t="s">
        <v>18</v>
      </c>
      <c r="K705" s="93" t="s">
        <v>20</v>
      </c>
      <c r="L705" s="94">
        <v>-15.040000000000001</v>
      </c>
      <c r="M705" s="90" t="s">
        <v>21</v>
      </c>
      <c r="N705" s="93" t="s">
        <v>22</v>
      </c>
      <c r="O705" s="93" t="s">
        <v>35</v>
      </c>
      <c r="P705" s="95">
        <v>42318</v>
      </c>
      <c r="Q705" s="90" t="s">
        <v>23</v>
      </c>
    </row>
    <row r="706" spans="1:17" x14ac:dyDescent="0.25">
      <c r="A706" s="90" t="s">
        <v>1042</v>
      </c>
      <c r="B706" s="91" t="s">
        <v>992</v>
      </c>
      <c r="C706" s="92" t="s">
        <v>41</v>
      </c>
      <c r="D706" s="92" t="s">
        <v>996</v>
      </c>
      <c r="E706" s="90" t="s">
        <v>18</v>
      </c>
      <c r="F706" s="92" t="s">
        <v>994</v>
      </c>
      <c r="G706" s="92" t="s">
        <v>19</v>
      </c>
      <c r="H706" s="90" t="s">
        <v>18</v>
      </c>
      <c r="I706" s="90" t="s">
        <v>18</v>
      </c>
      <c r="J706" s="93" t="s">
        <v>18</v>
      </c>
      <c r="K706" s="93" t="s">
        <v>1037</v>
      </c>
      <c r="L706" s="94">
        <v>114.62</v>
      </c>
      <c r="M706" s="90" t="s">
        <v>21</v>
      </c>
      <c r="N706" s="93" t="s">
        <v>22</v>
      </c>
      <c r="O706" s="93" t="s">
        <v>1043</v>
      </c>
      <c r="P706" s="95">
        <v>42318</v>
      </c>
      <c r="Q706" s="90" t="s">
        <v>23</v>
      </c>
    </row>
    <row r="707" spans="1:17" x14ac:dyDescent="0.25">
      <c r="A707" s="90" t="s">
        <v>1042</v>
      </c>
      <c r="B707" s="91" t="s">
        <v>992</v>
      </c>
      <c r="C707" s="92" t="s">
        <v>41</v>
      </c>
      <c r="D707" s="92" t="s">
        <v>993</v>
      </c>
      <c r="E707" s="90" t="s">
        <v>18</v>
      </c>
      <c r="F707" s="92" t="s">
        <v>994</v>
      </c>
      <c r="G707" s="92" t="s">
        <v>19</v>
      </c>
      <c r="H707" s="90" t="s">
        <v>18</v>
      </c>
      <c r="I707" s="90" t="s">
        <v>18</v>
      </c>
      <c r="J707" s="93" t="s">
        <v>18</v>
      </c>
      <c r="K707" s="93" t="s">
        <v>1037</v>
      </c>
      <c r="L707" s="94">
        <v>38.200000000000003</v>
      </c>
      <c r="M707" s="90" t="s">
        <v>21</v>
      </c>
      <c r="N707" s="93" t="s">
        <v>22</v>
      </c>
      <c r="O707" s="93" t="s">
        <v>1043</v>
      </c>
      <c r="P707" s="95">
        <v>42318</v>
      </c>
      <c r="Q707" s="90" t="s">
        <v>23</v>
      </c>
    </row>
    <row r="708" spans="1:17" x14ac:dyDescent="0.25">
      <c r="A708" s="90" t="s">
        <v>1009</v>
      </c>
      <c r="B708" s="91" t="s">
        <v>992</v>
      </c>
      <c r="C708" s="92" t="s">
        <v>41</v>
      </c>
      <c r="D708" s="92" t="s">
        <v>993</v>
      </c>
      <c r="E708" s="90" t="s">
        <v>18</v>
      </c>
      <c r="F708" s="92" t="s">
        <v>994</v>
      </c>
      <c r="G708" s="92" t="s">
        <v>24</v>
      </c>
      <c r="H708" s="90" t="s">
        <v>18</v>
      </c>
      <c r="I708" s="90" t="s">
        <v>18</v>
      </c>
      <c r="J708" s="93" t="s">
        <v>18</v>
      </c>
      <c r="K708" s="93" t="s">
        <v>25</v>
      </c>
      <c r="L708" s="94">
        <v>209.69</v>
      </c>
      <c r="M708" s="90" t="s">
        <v>21</v>
      </c>
      <c r="N708" s="93" t="s">
        <v>22</v>
      </c>
      <c r="O708" s="93" t="s">
        <v>1010</v>
      </c>
      <c r="P708" s="95">
        <v>42380</v>
      </c>
      <c r="Q708" s="90" t="s">
        <v>23</v>
      </c>
    </row>
    <row r="709" spans="1:17" x14ac:dyDescent="0.25">
      <c r="A709" s="90" t="s">
        <v>1016</v>
      </c>
      <c r="B709" s="91" t="s">
        <v>992</v>
      </c>
      <c r="C709" s="92" t="s">
        <v>41</v>
      </c>
      <c r="D709" s="92" t="s">
        <v>996</v>
      </c>
      <c r="E709" s="90" t="s">
        <v>18</v>
      </c>
      <c r="F709" s="92" t="s">
        <v>994</v>
      </c>
      <c r="G709" s="92" t="s">
        <v>24</v>
      </c>
      <c r="H709" s="90" t="s">
        <v>18</v>
      </c>
      <c r="I709" s="90" t="s">
        <v>18</v>
      </c>
      <c r="J709" s="93" t="s">
        <v>18</v>
      </c>
      <c r="K709" s="93" t="s">
        <v>25</v>
      </c>
      <c r="L709" s="94">
        <v>434.58</v>
      </c>
      <c r="M709" s="90" t="s">
        <v>21</v>
      </c>
      <c r="N709" s="93" t="s">
        <v>22</v>
      </c>
      <c r="O709" s="93" t="s">
        <v>1017</v>
      </c>
      <c r="P709" s="95">
        <v>42439</v>
      </c>
      <c r="Q709" s="90" t="s">
        <v>23</v>
      </c>
    </row>
    <row r="710" spans="1:17" x14ac:dyDescent="0.25">
      <c r="A710" s="90" t="s">
        <v>1013</v>
      </c>
      <c r="B710" s="91" t="s">
        <v>992</v>
      </c>
      <c r="C710" s="92" t="s">
        <v>41</v>
      </c>
      <c r="D710" s="92" t="s">
        <v>996</v>
      </c>
      <c r="E710" s="90" t="s">
        <v>18</v>
      </c>
      <c r="F710" s="92" t="s">
        <v>994</v>
      </c>
      <c r="G710" s="92" t="s">
        <v>28</v>
      </c>
      <c r="H710" s="90" t="s">
        <v>18</v>
      </c>
      <c r="I710" s="90" t="s">
        <v>18</v>
      </c>
      <c r="J710" s="93" t="s">
        <v>18</v>
      </c>
      <c r="K710" s="93" t="s">
        <v>29</v>
      </c>
      <c r="L710" s="94">
        <v>554.26</v>
      </c>
      <c r="M710" s="90" t="s">
        <v>21</v>
      </c>
      <c r="N710" s="93" t="s">
        <v>22</v>
      </c>
      <c r="O710" s="93" t="s">
        <v>1014</v>
      </c>
      <c r="P710" s="95">
        <v>42500</v>
      </c>
      <c r="Q710" s="90" t="s">
        <v>23</v>
      </c>
    </row>
    <row r="711" spans="1:17" x14ac:dyDescent="0.25">
      <c r="A711" s="90" t="s">
        <v>1013</v>
      </c>
      <c r="B711" s="91" t="s">
        <v>992</v>
      </c>
      <c r="C711" s="92" t="s">
        <v>41</v>
      </c>
      <c r="D711" s="92" t="s">
        <v>996</v>
      </c>
      <c r="E711" s="90" t="s">
        <v>18</v>
      </c>
      <c r="F711" s="92" t="s">
        <v>994</v>
      </c>
      <c r="G711" s="92" t="s">
        <v>24</v>
      </c>
      <c r="H711" s="90" t="s">
        <v>18</v>
      </c>
      <c r="I711" s="90" t="s">
        <v>18</v>
      </c>
      <c r="J711" s="93" t="s">
        <v>18</v>
      </c>
      <c r="K711" s="93" t="s">
        <v>25</v>
      </c>
      <c r="L711" s="94">
        <v>434.58</v>
      </c>
      <c r="M711" s="90" t="s">
        <v>21</v>
      </c>
      <c r="N711" s="93" t="s">
        <v>22</v>
      </c>
      <c r="O711" s="93" t="s">
        <v>1015</v>
      </c>
      <c r="P711" s="95">
        <v>42500</v>
      </c>
      <c r="Q711" s="90" t="s">
        <v>23</v>
      </c>
    </row>
    <row r="712" spans="1:17" x14ac:dyDescent="0.25">
      <c r="A712" s="90" t="s">
        <v>1020</v>
      </c>
      <c r="B712" s="91" t="s">
        <v>992</v>
      </c>
      <c r="C712" s="92" t="s">
        <v>41</v>
      </c>
      <c r="D712" s="92" t="s">
        <v>996</v>
      </c>
      <c r="E712" s="90" t="s">
        <v>18</v>
      </c>
      <c r="F712" s="92" t="s">
        <v>994</v>
      </c>
      <c r="G712" s="92" t="s">
        <v>28</v>
      </c>
      <c r="H712" s="90" t="s">
        <v>18</v>
      </c>
      <c r="I712" s="90" t="s">
        <v>18</v>
      </c>
      <c r="J712" s="93" t="s">
        <v>18</v>
      </c>
      <c r="K712" s="93" t="s">
        <v>29</v>
      </c>
      <c r="L712" s="94">
        <v>-280.3</v>
      </c>
      <c r="M712" s="90" t="s">
        <v>21</v>
      </c>
      <c r="N712" s="93" t="s">
        <v>22</v>
      </c>
      <c r="O712" s="93" t="s">
        <v>1021</v>
      </c>
      <c r="P712" s="95">
        <v>42531</v>
      </c>
      <c r="Q712" s="90" t="s">
        <v>23</v>
      </c>
    </row>
    <row r="713" spans="1:17" x14ac:dyDescent="0.25">
      <c r="A713" s="90" t="s">
        <v>1020</v>
      </c>
      <c r="B713" s="91" t="s">
        <v>992</v>
      </c>
      <c r="C713" s="92" t="s">
        <v>41</v>
      </c>
      <c r="D713" s="92" t="s">
        <v>996</v>
      </c>
      <c r="E713" s="90" t="s">
        <v>18</v>
      </c>
      <c r="F713" s="92" t="s">
        <v>994</v>
      </c>
      <c r="G713" s="92" t="s">
        <v>28</v>
      </c>
      <c r="H713" s="90" t="s">
        <v>18</v>
      </c>
      <c r="I713" s="90" t="s">
        <v>18</v>
      </c>
      <c r="J713" s="93" t="s">
        <v>18</v>
      </c>
      <c r="K713" s="93" t="s">
        <v>29</v>
      </c>
      <c r="L713" s="94">
        <v>409.96000000000004</v>
      </c>
      <c r="M713" s="90" t="s">
        <v>21</v>
      </c>
      <c r="N713" s="93" t="s">
        <v>22</v>
      </c>
      <c r="O713" s="93" t="s">
        <v>1024</v>
      </c>
      <c r="P713" s="95">
        <v>42531</v>
      </c>
      <c r="Q713" s="90" t="s">
        <v>23</v>
      </c>
    </row>
    <row r="714" spans="1:17" x14ac:dyDescent="0.25">
      <c r="A714" s="90" t="s">
        <v>1020</v>
      </c>
      <c r="B714" s="91" t="s">
        <v>992</v>
      </c>
      <c r="C714" s="92" t="s">
        <v>41</v>
      </c>
      <c r="D714" s="92" t="s">
        <v>993</v>
      </c>
      <c r="E714" s="90" t="s">
        <v>18</v>
      </c>
      <c r="F714" s="92" t="s">
        <v>994</v>
      </c>
      <c r="G714" s="92" t="s">
        <v>28</v>
      </c>
      <c r="H714" s="90" t="s">
        <v>18</v>
      </c>
      <c r="I714" s="90" t="s">
        <v>18</v>
      </c>
      <c r="J714" s="93" t="s">
        <v>18</v>
      </c>
      <c r="K714" s="93" t="s">
        <v>29</v>
      </c>
      <c r="L714" s="94">
        <v>211</v>
      </c>
      <c r="M714" s="90" t="s">
        <v>21</v>
      </c>
      <c r="N714" s="93" t="s">
        <v>22</v>
      </c>
      <c r="O714" s="93" t="s">
        <v>1030</v>
      </c>
      <c r="P714" s="95">
        <v>42531</v>
      </c>
      <c r="Q714" s="90" t="s">
        <v>23</v>
      </c>
    </row>
    <row r="715" spans="1:17" x14ac:dyDescent="0.25">
      <c r="A715" s="90" t="s">
        <v>1020</v>
      </c>
      <c r="B715" s="91" t="s">
        <v>992</v>
      </c>
      <c r="C715" s="92" t="s">
        <v>41</v>
      </c>
      <c r="D715" s="92" t="s">
        <v>996</v>
      </c>
      <c r="E715" s="90" t="s">
        <v>18</v>
      </c>
      <c r="F715" s="92" t="s">
        <v>994</v>
      </c>
      <c r="G715" s="92" t="s">
        <v>24</v>
      </c>
      <c r="H715" s="90" t="s">
        <v>18</v>
      </c>
      <c r="I715" s="90" t="s">
        <v>18</v>
      </c>
      <c r="J715" s="93" t="s">
        <v>18</v>
      </c>
      <c r="K715" s="93" t="s">
        <v>25</v>
      </c>
      <c r="L715" s="94">
        <v>434.58</v>
      </c>
      <c r="M715" s="90" t="s">
        <v>21</v>
      </c>
      <c r="N715" s="93" t="s">
        <v>22</v>
      </c>
      <c r="O715" s="93" t="s">
        <v>1022</v>
      </c>
      <c r="P715" s="95">
        <v>42531</v>
      </c>
      <c r="Q715" s="90" t="s">
        <v>23</v>
      </c>
    </row>
    <row r="716" spans="1:17" x14ac:dyDescent="0.25">
      <c r="A716" s="90" t="s">
        <v>1020</v>
      </c>
      <c r="B716" s="91" t="s">
        <v>992</v>
      </c>
      <c r="C716" s="92" t="s">
        <v>41</v>
      </c>
      <c r="D716" s="92" t="s">
        <v>996</v>
      </c>
      <c r="E716" s="90" t="s">
        <v>18</v>
      </c>
      <c r="F716" s="92" t="s">
        <v>994</v>
      </c>
      <c r="G716" s="92" t="s">
        <v>24</v>
      </c>
      <c r="H716" s="90" t="s">
        <v>18</v>
      </c>
      <c r="I716" s="90" t="s">
        <v>18</v>
      </c>
      <c r="J716" s="93" t="s">
        <v>18</v>
      </c>
      <c r="K716" s="93" t="s">
        <v>25</v>
      </c>
      <c r="L716" s="94">
        <v>430.78000000000003</v>
      </c>
      <c r="M716" s="90" t="s">
        <v>21</v>
      </c>
      <c r="N716" s="93" t="s">
        <v>22</v>
      </c>
      <c r="O716" s="93" t="s">
        <v>1023</v>
      </c>
      <c r="P716" s="95">
        <v>42531</v>
      </c>
      <c r="Q716" s="90" t="s">
        <v>23</v>
      </c>
    </row>
    <row r="717" spans="1:17" x14ac:dyDescent="0.25">
      <c r="A717" s="90" t="s">
        <v>1020</v>
      </c>
      <c r="B717" s="91" t="s">
        <v>992</v>
      </c>
      <c r="C717" s="92" t="s">
        <v>41</v>
      </c>
      <c r="D717" s="92" t="s">
        <v>996</v>
      </c>
      <c r="E717" s="90" t="s">
        <v>18</v>
      </c>
      <c r="F717" s="92" t="s">
        <v>994</v>
      </c>
      <c r="G717" s="92" t="s">
        <v>24</v>
      </c>
      <c r="H717" s="90" t="s">
        <v>18</v>
      </c>
      <c r="I717" s="90" t="s">
        <v>18</v>
      </c>
      <c r="J717" s="93" t="s">
        <v>18</v>
      </c>
      <c r="K717" s="93" t="s">
        <v>25</v>
      </c>
      <c r="L717" s="94">
        <v>-434.58</v>
      </c>
      <c r="M717" s="90" t="s">
        <v>21</v>
      </c>
      <c r="N717" s="93" t="s">
        <v>22</v>
      </c>
      <c r="O717" s="93" t="s">
        <v>1025</v>
      </c>
      <c r="P717" s="95">
        <v>42531</v>
      </c>
      <c r="Q717" s="90" t="s">
        <v>23</v>
      </c>
    </row>
    <row r="718" spans="1:17" x14ac:dyDescent="0.25">
      <c r="A718" s="90" t="s">
        <v>1020</v>
      </c>
      <c r="B718" s="91" t="s">
        <v>992</v>
      </c>
      <c r="C718" s="92" t="s">
        <v>41</v>
      </c>
      <c r="D718" s="92" t="s">
        <v>996</v>
      </c>
      <c r="E718" s="90" t="s">
        <v>18</v>
      </c>
      <c r="F718" s="92" t="s">
        <v>994</v>
      </c>
      <c r="G718" s="92" t="s">
        <v>24</v>
      </c>
      <c r="H718" s="90" t="s">
        <v>18</v>
      </c>
      <c r="I718" s="90" t="s">
        <v>18</v>
      </c>
      <c r="J718" s="93" t="s">
        <v>18</v>
      </c>
      <c r="K718" s="93" t="s">
        <v>25</v>
      </c>
      <c r="L718" s="94">
        <v>425.06</v>
      </c>
      <c r="M718" s="90" t="s">
        <v>21</v>
      </c>
      <c r="N718" s="93" t="s">
        <v>22</v>
      </c>
      <c r="O718" s="93" t="s">
        <v>1026</v>
      </c>
      <c r="P718" s="95">
        <v>42531</v>
      </c>
      <c r="Q718" s="90" t="s">
        <v>23</v>
      </c>
    </row>
    <row r="719" spans="1:17" x14ac:dyDescent="0.25">
      <c r="A719" s="90" t="s">
        <v>1020</v>
      </c>
      <c r="B719" s="91" t="s">
        <v>992</v>
      </c>
      <c r="C719" s="92" t="s">
        <v>41</v>
      </c>
      <c r="D719" s="92" t="s">
        <v>996</v>
      </c>
      <c r="E719" s="90" t="s">
        <v>18</v>
      </c>
      <c r="F719" s="92" t="s">
        <v>994</v>
      </c>
      <c r="G719" s="92" t="s">
        <v>24</v>
      </c>
      <c r="H719" s="90" t="s">
        <v>18</v>
      </c>
      <c r="I719" s="90" t="s">
        <v>18</v>
      </c>
      <c r="J719" s="93" t="s">
        <v>18</v>
      </c>
      <c r="K719" s="93" t="s">
        <v>25</v>
      </c>
      <c r="L719" s="94">
        <v>434.58</v>
      </c>
      <c r="M719" s="90" t="s">
        <v>21</v>
      </c>
      <c r="N719" s="93" t="s">
        <v>22</v>
      </c>
      <c r="O719" s="93" t="s">
        <v>1027</v>
      </c>
      <c r="P719" s="95">
        <v>42531</v>
      </c>
      <c r="Q719" s="90" t="s">
        <v>23</v>
      </c>
    </row>
    <row r="720" spans="1:17" x14ac:dyDescent="0.25">
      <c r="A720" s="90" t="s">
        <v>1020</v>
      </c>
      <c r="B720" s="91" t="s">
        <v>992</v>
      </c>
      <c r="C720" s="92" t="s">
        <v>41</v>
      </c>
      <c r="D720" s="92" t="s">
        <v>996</v>
      </c>
      <c r="E720" s="90" t="s">
        <v>18</v>
      </c>
      <c r="F720" s="92" t="s">
        <v>994</v>
      </c>
      <c r="G720" s="92" t="s">
        <v>24</v>
      </c>
      <c r="H720" s="90" t="s">
        <v>18</v>
      </c>
      <c r="I720" s="90" t="s">
        <v>18</v>
      </c>
      <c r="J720" s="93" t="s">
        <v>18</v>
      </c>
      <c r="K720" s="93" t="s">
        <v>25</v>
      </c>
      <c r="L720" s="94">
        <v>-430.78000000000003</v>
      </c>
      <c r="M720" s="90" t="s">
        <v>21</v>
      </c>
      <c r="N720" s="93" t="s">
        <v>22</v>
      </c>
      <c r="O720" s="93" t="s">
        <v>1028</v>
      </c>
      <c r="P720" s="95">
        <v>42531</v>
      </c>
      <c r="Q720" s="90" t="s">
        <v>23</v>
      </c>
    </row>
    <row r="721" spans="1:17" x14ac:dyDescent="0.25">
      <c r="A721" s="90" t="s">
        <v>1020</v>
      </c>
      <c r="B721" s="91" t="s">
        <v>992</v>
      </c>
      <c r="C721" s="92" t="s">
        <v>41</v>
      </c>
      <c r="D721" s="92" t="s">
        <v>996</v>
      </c>
      <c r="E721" s="90" t="s">
        <v>18</v>
      </c>
      <c r="F721" s="92" t="s">
        <v>994</v>
      </c>
      <c r="G721" s="92" t="s">
        <v>24</v>
      </c>
      <c r="H721" s="90" t="s">
        <v>18</v>
      </c>
      <c r="I721" s="90" t="s">
        <v>18</v>
      </c>
      <c r="J721" s="93" t="s">
        <v>18</v>
      </c>
      <c r="K721" s="93" t="s">
        <v>25</v>
      </c>
      <c r="L721" s="94">
        <v>430.78000000000003</v>
      </c>
      <c r="M721" s="90" t="s">
        <v>21</v>
      </c>
      <c r="N721" s="93" t="s">
        <v>22</v>
      </c>
      <c r="O721" s="93" t="s">
        <v>1029</v>
      </c>
      <c r="P721" s="95">
        <v>42531</v>
      </c>
      <c r="Q721" s="90" t="s">
        <v>23</v>
      </c>
    </row>
    <row r="722" spans="1:17" x14ac:dyDescent="0.25">
      <c r="A722" s="90" t="s">
        <v>1018</v>
      </c>
      <c r="B722" s="91" t="s">
        <v>992</v>
      </c>
      <c r="C722" s="92" t="s">
        <v>41</v>
      </c>
      <c r="D722" s="92" t="s">
        <v>996</v>
      </c>
      <c r="E722" s="90" t="s">
        <v>18</v>
      </c>
      <c r="F722" s="92" t="s">
        <v>994</v>
      </c>
      <c r="G722" s="92" t="s">
        <v>28</v>
      </c>
      <c r="H722" s="90" t="s">
        <v>18</v>
      </c>
      <c r="I722" s="90" t="s">
        <v>18</v>
      </c>
      <c r="J722" s="93" t="s">
        <v>18</v>
      </c>
      <c r="K722" s="93" t="s">
        <v>29</v>
      </c>
      <c r="L722" s="94">
        <v>239.96</v>
      </c>
      <c r="M722" s="90" t="s">
        <v>21</v>
      </c>
      <c r="N722" s="93" t="s">
        <v>22</v>
      </c>
      <c r="O722" s="93" t="s">
        <v>1019</v>
      </c>
      <c r="P722" s="95">
        <v>42564</v>
      </c>
      <c r="Q722" s="90" t="s">
        <v>23</v>
      </c>
    </row>
    <row r="723" spans="1:17" x14ac:dyDescent="0.25">
      <c r="A723" s="90" t="s">
        <v>1001</v>
      </c>
      <c r="B723" s="91" t="s">
        <v>992</v>
      </c>
      <c r="C723" s="92" t="s">
        <v>41</v>
      </c>
      <c r="D723" s="92" t="s">
        <v>1002</v>
      </c>
      <c r="E723" s="90" t="s">
        <v>18</v>
      </c>
      <c r="F723" s="92" t="s">
        <v>994</v>
      </c>
      <c r="G723" s="92" t="s">
        <v>28</v>
      </c>
      <c r="H723" s="90" t="s">
        <v>18</v>
      </c>
      <c r="I723" s="90" t="s">
        <v>18</v>
      </c>
      <c r="J723" s="93" t="s">
        <v>18</v>
      </c>
      <c r="K723" s="93" t="s">
        <v>29</v>
      </c>
      <c r="L723" s="94">
        <v>1199.52</v>
      </c>
      <c r="M723" s="90" t="s">
        <v>21</v>
      </c>
      <c r="N723" s="93" t="s">
        <v>22</v>
      </c>
      <c r="O723" s="93" t="s">
        <v>1003</v>
      </c>
      <c r="P723" s="95">
        <v>42226</v>
      </c>
      <c r="Q723" s="90" t="s">
        <v>23</v>
      </c>
    </row>
    <row r="724" spans="1:17" x14ac:dyDescent="0.25">
      <c r="A724" s="90" t="s">
        <v>1001</v>
      </c>
      <c r="B724" s="91" t="s">
        <v>992</v>
      </c>
      <c r="C724" s="92" t="s">
        <v>41</v>
      </c>
      <c r="D724" s="92" t="s">
        <v>996</v>
      </c>
      <c r="E724" s="90" t="s">
        <v>18</v>
      </c>
      <c r="F724" s="92" t="s">
        <v>994</v>
      </c>
      <c r="G724" s="92" t="s">
        <v>24</v>
      </c>
      <c r="H724" s="90" t="s">
        <v>18</v>
      </c>
      <c r="I724" s="90" t="s">
        <v>18</v>
      </c>
      <c r="J724" s="93" t="s">
        <v>18</v>
      </c>
      <c r="K724" s="93" t="s">
        <v>25</v>
      </c>
      <c r="L724" s="94">
        <v>428.91</v>
      </c>
      <c r="M724" s="90" t="s">
        <v>21</v>
      </c>
      <c r="N724" s="93" t="s">
        <v>22</v>
      </c>
      <c r="O724" s="93" t="s">
        <v>1004</v>
      </c>
      <c r="P724" s="95">
        <v>42226</v>
      </c>
      <c r="Q724" s="90" t="s">
        <v>23</v>
      </c>
    </row>
    <row r="725" spans="1:17" x14ac:dyDescent="0.25">
      <c r="A725" s="90" t="s">
        <v>1007</v>
      </c>
      <c r="B725" s="91" t="s">
        <v>992</v>
      </c>
      <c r="C725" s="92" t="s">
        <v>41</v>
      </c>
      <c r="D725" s="92" t="s">
        <v>996</v>
      </c>
      <c r="E725" s="90" t="s">
        <v>18</v>
      </c>
      <c r="F725" s="92" t="s">
        <v>994</v>
      </c>
      <c r="G725" s="92" t="s">
        <v>24</v>
      </c>
      <c r="H725" s="90" t="s">
        <v>18</v>
      </c>
      <c r="I725" s="90" t="s">
        <v>18</v>
      </c>
      <c r="J725" s="93" t="s">
        <v>18</v>
      </c>
      <c r="K725" s="93" t="s">
        <v>25</v>
      </c>
      <c r="L725" s="94">
        <v>419.40000000000003</v>
      </c>
      <c r="M725" s="90" t="s">
        <v>21</v>
      </c>
      <c r="N725" s="93" t="s">
        <v>22</v>
      </c>
      <c r="O725" s="93" t="s">
        <v>1008</v>
      </c>
      <c r="P725" s="95">
        <v>42258</v>
      </c>
      <c r="Q725" s="90" t="s">
        <v>23</v>
      </c>
    </row>
    <row r="726" spans="1:17" x14ac:dyDescent="0.25">
      <c r="A726" s="90" t="s">
        <v>1011</v>
      </c>
      <c r="B726" s="91" t="s">
        <v>992</v>
      </c>
      <c r="C726" s="92" t="s">
        <v>41</v>
      </c>
      <c r="D726" s="92" t="s">
        <v>996</v>
      </c>
      <c r="E726" s="90" t="s">
        <v>18</v>
      </c>
      <c r="F726" s="92" t="s">
        <v>994</v>
      </c>
      <c r="G726" s="92" t="s">
        <v>24</v>
      </c>
      <c r="H726" s="90" t="s">
        <v>18</v>
      </c>
      <c r="I726" s="90" t="s">
        <v>18</v>
      </c>
      <c r="J726" s="93" t="s">
        <v>18</v>
      </c>
      <c r="K726" s="93" t="s">
        <v>25</v>
      </c>
      <c r="L726" s="94">
        <v>419.38</v>
      </c>
      <c r="M726" s="90" t="s">
        <v>21</v>
      </c>
      <c r="N726" s="93" t="s">
        <v>22</v>
      </c>
      <c r="O726" s="93" t="s">
        <v>1012</v>
      </c>
      <c r="P726" s="95">
        <v>42349</v>
      </c>
      <c r="Q726" s="90" t="s">
        <v>23</v>
      </c>
    </row>
    <row r="727" spans="1:17" x14ac:dyDescent="0.25">
      <c r="A727" s="90"/>
      <c r="B727" s="91"/>
      <c r="C727" s="92"/>
      <c r="D727" s="92"/>
      <c r="E727" s="90"/>
      <c r="F727" s="92"/>
      <c r="G727" s="92"/>
      <c r="H727" s="90"/>
      <c r="I727" s="90"/>
      <c r="J727" s="93"/>
      <c r="K727" s="93"/>
      <c r="L727" s="94">
        <f>SUM(L623:L726)</f>
        <v>9614.7999999999993</v>
      </c>
      <c r="M727" s="90"/>
      <c r="N727" s="93"/>
      <c r="O727" s="93"/>
      <c r="P727" s="95"/>
      <c r="Q727" s="90"/>
    </row>
    <row r="728" spans="1:17" x14ac:dyDescent="0.25">
      <c r="A728" s="90" t="s">
        <v>1078</v>
      </c>
      <c r="B728" s="91" t="s">
        <v>992</v>
      </c>
      <c r="C728" s="92" t="s">
        <v>41</v>
      </c>
      <c r="D728" s="92" t="s">
        <v>1062</v>
      </c>
      <c r="E728" s="90" t="s">
        <v>18</v>
      </c>
      <c r="F728" s="92" t="s">
        <v>1063</v>
      </c>
      <c r="G728" s="92" t="s">
        <v>26</v>
      </c>
      <c r="H728" s="90" t="s">
        <v>18</v>
      </c>
      <c r="I728" s="90" t="s">
        <v>18</v>
      </c>
      <c r="J728" s="93" t="s">
        <v>18</v>
      </c>
      <c r="K728" s="93" t="s">
        <v>29</v>
      </c>
      <c r="L728" s="94">
        <v>-996.97</v>
      </c>
      <c r="M728" s="90" t="s">
        <v>21</v>
      </c>
      <c r="N728" s="93" t="s">
        <v>22</v>
      </c>
      <c r="O728" s="93" t="s">
        <v>1079</v>
      </c>
      <c r="P728" s="95">
        <v>42394</v>
      </c>
      <c r="Q728" s="90" t="s">
        <v>23</v>
      </c>
    </row>
    <row r="729" spans="1:17" x14ac:dyDescent="0.25">
      <c r="A729" s="90" t="s">
        <v>784</v>
      </c>
      <c r="B729" s="91" t="s">
        <v>992</v>
      </c>
      <c r="C729" s="92" t="s">
        <v>41</v>
      </c>
      <c r="D729" s="92" t="s">
        <v>1062</v>
      </c>
      <c r="E729" s="90" t="s">
        <v>18</v>
      </c>
      <c r="F729" s="92" t="s">
        <v>1063</v>
      </c>
      <c r="G729" s="92" t="s">
        <v>26</v>
      </c>
      <c r="H729" s="90" t="s">
        <v>18</v>
      </c>
      <c r="I729" s="90" t="s">
        <v>18</v>
      </c>
      <c r="J729" s="93" t="s">
        <v>18</v>
      </c>
      <c r="K729" s="93" t="s">
        <v>29</v>
      </c>
      <c r="L729" s="94">
        <v>-1122.26</v>
      </c>
      <c r="M729" s="90" t="s">
        <v>21</v>
      </c>
      <c r="N729" s="93" t="s">
        <v>22</v>
      </c>
      <c r="O729" s="93" t="s">
        <v>1065</v>
      </c>
      <c r="P729" s="95">
        <v>42506</v>
      </c>
      <c r="Q729" s="90" t="s">
        <v>23</v>
      </c>
    </row>
    <row r="730" spans="1:17" x14ac:dyDescent="0.25">
      <c r="A730" s="90" t="s">
        <v>1091</v>
      </c>
      <c r="B730" s="91" t="s">
        <v>992</v>
      </c>
      <c r="C730" s="92" t="s">
        <v>41</v>
      </c>
      <c r="D730" s="92" t="s">
        <v>1062</v>
      </c>
      <c r="E730" s="90" t="s">
        <v>18</v>
      </c>
      <c r="F730" s="92" t="s">
        <v>1063</v>
      </c>
      <c r="G730" s="92" t="s">
        <v>26</v>
      </c>
      <c r="H730" s="90" t="s">
        <v>18</v>
      </c>
      <c r="I730" s="90" t="s">
        <v>18</v>
      </c>
      <c r="J730" s="93" t="s">
        <v>18</v>
      </c>
      <c r="K730" s="93" t="s">
        <v>29</v>
      </c>
      <c r="L730" s="94">
        <v>1122.26</v>
      </c>
      <c r="M730" s="90" t="s">
        <v>21</v>
      </c>
      <c r="N730" s="93" t="s">
        <v>22</v>
      </c>
      <c r="O730" s="93" t="s">
        <v>1092</v>
      </c>
      <c r="P730" s="95">
        <v>42536</v>
      </c>
      <c r="Q730" s="90" t="s">
        <v>23</v>
      </c>
    </row>
    <row r="731" spans="1:17" x14ac:dyDescent="0.25">
      <c r="A731" s="90" t="s">
        <v>1005</v>
      </c>
      <c r="B731" s="91" t="s">
        <v>992</v>
      </c>
      <c r="C731" s="92" t="s">
        <v>41</v>
      </c>
      <c r="D731" s="92" t="s">
        <v>1062</v>
      </c>
      <c r="E731" s="90" t="s">
        <v>18</v>
      </c>
      <c r="F731" s="92" t="s">
        <v>1063</v>
      </c>
      <c r="G731" s="92" t="s">
        <v>26</v>
      </c>
      <c r="H731" s="90" t="s">
        <v>18</v>
      </c>
      <c r="I731" s="90" t="s">
        <v>18</v>
      </c>
      <c r="J731" s="93" t="s">
        <v>18</v>
      </c>
      <c r="K731" s="93" t="s">
        <v>29</v>
      </c>
      <c r="L731" s="94">
        <v>-625.20000000000005</v>
      </c>
      <c r="M731" s="90" t="s">
        <v>21</v>
      </c>
      <c r="N731" s="93" t="s">
        <v>22</v>
      </c>
      <c r="O731" s="93" t="s">
        <v>1066</v>
      </c>
      <c r="P731" s="95">
        <v>42566</v>
      </c>
      <c r="Q731" s="90" t="s">
        <v>23</v>
      </c>
    </row>
    <row r="732" spans="1:17" x14ac:dyDescent="0.25">
      <c r="A732" s="90" t="s">
        <v>660</v>
      </c>
      <c r="B732" s="91" t="s">
        <v>992</v>
      </c>
      <c r="C732" s="92" t="s">
        <v>41</v>
      </c>
      <c r="D732" s="92" t="s">
        <v>1062</v>
      </c>
      <c r="E732" s="90" t="s">
        <v>18</v>
      </c>
      <c r="F732" s="92" t="s">
        <v>1063</v>
      </c>
      <c r="G732" s="92" t="s">
        <v>26</v>
      </c>
      <c r="H732" s="90" t="s">
        <v>18</v>
      </c>
      <c r="I732" s="90" t="s">
        <v>18</v>
      </c>
      <c r="J732" s="93" t="s">
        <v>18</v>
      </c>
      <c r="K732" s="93" t="s">
        <v>29</v>
      </c>
      <c r="L732" s="94">
        <v>-1116.56</v>
      </c>
      <c r="M732" s="90" t="s">
        <v>21</v>
      </c>
      <c r="N732" s="93" t="s">
        <v>22</v>
      </c>
      <c r="O732" s="93" t="s">
        <v>18</v>
      </c>
      <c r="P732" s="95">
        <v>42410</v>
      </c>
      <c r="Q732" s="90" t="s">
        <v>23</v>
      </c>
    </row>
    <row r="733" spans="1:17" x14ac:dyDescent="0.25">
      <c r="A733" s="90" t="s">
        <v>660</v>
      </c>
      <c r="B733" s="91" t="s">
        <v>992</v>
      </c>
      <c r="C733" s="92" t="s">
        <v>41</v>
      </c>
      <c r="D733" s="92" t="s">
        <v>1062</v>
      </c>
      <c r="E733" s="90" t="s">
        <v>18</v>
      </c>
      <c r="F733" s="92" t="s">
        <v>1063</v>
      </c>
      <c r="G733" s="92" t="s">
        <v>26</v>
      </c>
      <c r="H733" s="90" t="s">
        <v>18</v>
      </c>
      <c r="I733" s="90" t="s">
        <v>18</v>
      </c>
      <c r="J733" s="93" t="s">
        <v>18</v>
      </c>
      <c r="K733" s="93" t="s">
        <v>29</v>
      </c>
      <c r="L733" s="94">
        <v>1116.56</v>
      </c>
      <c r="M733" s="90" t="s">
        <v>21</v>
      </c>
      <c r="N733" s="93" t="s">
        <v>22</v>
      </c>
      <c r="O733" s="93" t="s">
        <v>18</v>
      </c>
      <c r="P733" s="95">
        <v>42410</v>
      </c>
      <c r="Q733" s="90" t="s">
        <v>23</v>
      </c>
    </row>
    <row r="734" spans="1:17" x14ac:dyDescent="0.25">
      <c r="A734" s="90" t="s">
        <v>1016</v>
      </c>
      <c r="B734" s="91" t="s">
        <v>992</v>
      </c>
      <c r="C734" s="92" t="s">
        <v>41</v>
      </c>
      <c r="D734" s="92" t="s">
        <v>1062</v>
      </c>
      <c r="E734" s="90" t="s">
        <v>18</v>
      </c>
      <c r="F734" s="92" t="s">
        <v>1063</v>
      </c>
      <c r="G734" s="92" t="s">
        <v>26</v>
      </c>
      <c r="H734" s="90" t="s">
        <v>18</v>
      </c>
      <c r="I734" s="90" t="s">
        <v>18</v>
      </c>
      <c r="J734" s="93" t="s">
        <v>18</v>
      </c>
      <c r="K734" s="93" t="s">
        <v>29</v>
      </c>
      <c r="L734" s="94">
        <v>1122.26</v>
      </c>
      <c r="M734" s="90" t="s">
        <v>21</v>
      </c>
      <c r="N734" s="93" t="s">
        <v>22</v>
      </c>
      <c r="O734" s="93" t="s">
        <v>1086</v>
      </c>
      <c r="P734" s="95">
        <v>42439</v>
      </c>
      <c r="Q734" s="90" t="s">
        <v>23</v>
      </c>
    </row>
    <row r="735" spans="1:17" x14ac:dyDescent="0.25">
      <c r="A735" s="90" t="s">
        <v>1013</v>
      </c>
      <c r="B735" s="91" t="s">
        <v>992</v>
      </c>
      <c r="C735" s="92" t="s">
        <v>41</v>
      </c>
      <c r="D735" s="92" t="s">
        <v>1062</v>
      </c>
      <c r="E735" s="90" t="s">
        <v>18</v>
      </c>
      <c r="F735" s="92" t="s">
        <v>1063</v>
      </c>
      <c r="G735" s="92" t="s">
        <v>26</v>
      </c>
      <c r="H735" s="90" t="s">
        <v>18</v>
      </c>
      <c r="I735" s="90" t="s">
        <v>18</v>
      </c>
      <c r="J735" s="93" t="s">
        <v>18</v>
      </c>
      <c r="K735" s="93" t="s">
        <v>29</v>
      </c>
      <c r="L735" s="94">
        <v>1182.18</v>
      </c>
      <c r="M735" s="90" t="s">
        <v>21</v>
      </c>
      <c r="N735" s="93" t="s">
        <v>22</v>
      </c>
      <c r="O735" s="93" t="s">
        <v>1085</v>
      </c>
      <c r="P735" s="95">
        <v>42500</v>
      </c>
      <c r="Q735" s="90" t="s">
        <v>23</v>
      </c>
    </row>
    <row r="736" spans="1:17" x14ac:dyDescent="0.25">
      <c r="A736" s="90" t="s">
        <v>1020</v>
      </c>
      <c r="B736" s="91" t="s">
        <v>992</v>
      </c>
      <c r="C736" s="92" t="s">
        <v>41</v>
      </c>
      <c r="D736" s="92" t="s">
        <v>1062</v>
      </c>
      <c r="E736" s="90" t="s">
        <v>18</v>
      </c>
      <c r="F736" s="92" t="s">
        <v>1063</v>
      </c>
      <c r="G736" s="92" t="s">
        <v>26</v>
      </c>
      <c r="H736" s="90" t="s">
        <v>18</v>
      </c>
      <c r="I736" s="90" t="s">
        <v>18</v>
      </c>
      <c r="J736" s="93" t="s">
        <v>18</v>
      </c>
      <c r="K736" s="93" t="s">
        <v>29</v>
      </c>
      <c r="L736" s="94">
        <v>625.20000000000005</v>
      </c>
      <c r="M736" s="90" t="s">
        <v>21</v>
      </c>
      <c r="N736" s="93" t="s">
        <v>22</v>
      </c>
      <c r="O736" s="93" t="s">
        <v>1089</v>
      </c>
      <c r="P736" s="95">
        <v>42531</v>
      </c>
      <c r="Q736" s="90" t="s">
        <v>23</v>
      </c>
    </row>
    <row r="737" spans="1:17" x14ac:dyDescent="0.25">
      <c r="A737" s="90" t="s">
        <v>1020</v>
      </c>
      <c r="B737" s="91" t="s">
        <v>992</v>
      </c>
      <c r="C737" s="92" t="s">
        <v>41</v>
      </c>
      <c r="D737" s="92" t="s">
        <v>1062</v>
      </c>
      <c r="E737" s="90" t="s">
        <v>18</v>
      </c>
      <c r="F737" s="92" t="s">
        <v>1063</v>
      </c>
      <c r="G737" s="92" t="s">
        <v>26</v>
      </c>
      <c r="H737" s="90" t="s">
        <v>18</v>
      </c>
      <c r="I737" s="90" t="s">
        <v>18</v>
      </c>
      <c r="J737" s="93" t="s">
        <v>18</v>
      </c>
      <c r="K737" s="93" t="s">
        <v>29</v>
      </c>
      <c r="L737" s="94">
        <v>1205.8800000000001</v>
      </c>
      <c r="M737" s="90" t="s">
        <v>21</v>
      </c>
      <c r="N737" s="93" t="s">
        <v>22</v>
      </c>
      <c r="O737" s="93" t="s">
        <v>1090</v>
      </c>
      <c r="P737" s="95">
        <v>42531</v>
      </c>
      <c r="Q737" s="90" t="s">
        <v>23</v>
      </c>
    </row>
    <row r="738" spans="1:17" x14ac:dyDescent="0.25">
      <c r="A738" s="90" t="s">
        <v>1018</v>
      </c>
      <c r="B738" s="91" t="s">
        <v>992</v>
      </c>
      <c r="C738" s="92" t="s">
        <v>41</v>
      </c>
      <c r="D738" s="92" t="s">
        <v>1062</v>
      </c>
      <c r="E738" s="90" t="s">
        <v>18</v>
      </c>
      <c r="F738" s="92" t="s">
        <v>1063</v>
      </c>
      <c r="G738" s="92" t="s">
        <v>26</v>
      </c>
      <c r="H738" s="90" t="s">
        <v>18</v>
      </c>
      <c r="I738" s="90" t="s">
        <v>18</v>
      </c>
      <c r="J738" s="93" t="s">
        <v>18</v>
      </c>
      <c r="K738" s="93" t="s">
        <v>29</v>
      </c>
      <c r="L738" s="94">
        <v>996.2</v>
      </c>
      <c r="M738" s="90" t="s">
        <v>21</v>
      </c>
      <c r="N738" s="93" t="s">
        <v>22</v>
      </c>
      <c r="O738" s="93" t="s">
        <v>1087</v>
      </c>
      <c r="P738" s="95">
        <v>42564</v>
      </c>
      <c r="Q738" s="90" t="s">
        <v>23</v>
      </c>
    </row>
    <row r="739" spans="1:17" x14ac:dyDescent="0.25">
      <c r="A739" s="90" t="s">
        <v>1018</v>
      </c>
      <c r="B739" s="91" t="s">
        <v>992</v>
      </c>
      <c r="C739" s="92" t="s">
        <v>41</v>
      </c>
      <c r="D739" s="92" t="s">
        <v>1062</v>
      </c>
      <c r="E739" s="90" t="s">
        <v>18</v>
      </c>
      <c r="F739" s="92" t="s">
        <v>1063</v>
      </c>
      <c r="G739" s="92" t="s">
        <v>26</v>
      </c>
      <c r="H739" s="90" t="s">
        <v>18</v>
      </c>
      <c r="I739" s="90" t="s">
        <v>18</v>
      </c>
      <c r="J739" s="93" t="s">
        <v>18</v>
      </c>
      <c r="K739" s="93" t="s">
        <v>29</v>
      </c>
      <c r="L739" s="94">
        <v>-1205.8800000000001</v>
      </c>
      <c r="M739" s="90" t="s">
        <v>21</v>
      </c>
      <c r="N739" s="93" t="s">
        <v>22</v>
      </c>
      <c r="O739" s="93" t="s">
        <v>1088</v>
      </c>
      <c r="P739" s="95">
        <v>42564</v>
      </c>
      <c r="Q739" s="90" t="s">
        <v>23</v>
      </c>
    </row>
    <row r="740" spans="1:17" x14ac:dyDescent="0.25">
      <c r="A740" s="90" t="s">
        <v>1007</v>
      </c>
      <c r="B740" s="91" t="s">
        <v>992</v>
      </c>
      <c r="C740" s="92" t="s">
        <v>41</v>
      </c>
      <c r="D740" s="92" t="s">
        <v>1062</v>
      </c>
      <c r="E740" s="90" t="s">
        <v>18</v>
      </c>
      <c r="F740" s="92" t="s">
        <v>1063</v>
      </c>
      <c r="G740" s="92" t="s">
        <v>26</v>
      </c>
      <c r="H740" s="90" t="s">
        <v>18</v>
      </c>
      <c r="I740" s="90" t="s">
        <v>18</v>
      </c>
      <c r="J740" s="93" t="s">
        <v>18</v>
      </c>
      <c r="K740" s="93" t="s">
        <v>29</v>
      </c>
      <c r="L740" s="94">
        <v>1073</v>
      </c>
      <c r="M740" s="90" t="s">
        <v>21</v>
      </c>
      <c r="N740" s="93" t="s">
        <v>22</v>
      </c>
      <c r="O740" s="93" t="s">
        <v>1067</v>
      </c>
      <c r="P740" s="95">
        <v>42258</v>
      </c>
      <c r="Q740" s="90" t="s">
        <v>23</v>
      </c>
    </row>
    <row r="741" spans="1:17" x14ac:dyDescent="0.25">
      <c r="A741" s="90" t="s">
        <v>1070</v>
      </c>
      <c r="B741" s="91" t="s">
        <v>992</v>
      </c>
      <c r="C741" s="92" t="s">
        <v>41</v>
      </c>
      <c r="D741" s="92" t="s">
        <v>1062</v>
      </c>
      <c r="E741" s="90" t="s">
        <v>18</v>
      </c>
      <c r="F741" s="92" t="s">
        <v>1063</v>
      </c>
      <c r="G741" s="92" t="s">
        <v>26</v>
      </c>
      <c r="H741" s="90" t="s">
        <v>18</v>
      </c>
      <c r="I741" s="90" t="s">
        <v>18</v>
      </c>
      <c r="J741" s="93" t="s">
        <v>18</v>
      </c>
      <c r="K741" s="93" t="s">
        <v>29</v>
      </c>
      <c r="L741" s="94">
        <v>1038.8</v>
      </c>
      <c r="M741" s="90" t="s">
        <v>21</v>
      </c>
      <c r="N741" s="93" t="s">
        <v>22</v>
      </c>
      <c r="O741" s="93" t="s">
        <v>1071</v>
      </c>
      <c r="P741" s="95">
        <v>42289</v>
      </c>
      <c r="Q741" s="90" t="s">
        <v>23</v>
      </c>
    </row>
    <row r="742" spans="1:17" x14ac:dyDescent="0.25">
      <c r="A742" s="90" t="s">
        <v>1070</v>
      </c>
      <c r="B742" s="91" t="s">
        <v>992</v>
      </c>
      <c r="C742" s="92" t="s">
        <v>41</v>
      </c>
      <c r="D742" s="92" t="s">
        <v>1062</v>
      </c>
      <c r="E742" s="90" t="s">
        <v>18</v>
      </c>
      <c r="F742" s="92" t="s">
        <v>1063</v>
      </c>
      <c r="G742" s="92" t="s">
        <v>26</v>
      </c>
      <c r="H742" s="90" t="s">
        <v>18</v>
      </c>
      <c r="I742" s="90" t="s">
        <v>18</v>
      </c>
      <c r="J742" s="93" t="s">
        <v>18</v>
      </c>
      <c r="K742" s="93" t="s">
        <v>29</v>
      </c>
      <c r="L742" s="94">
        <v>1110.92</v>
      </c>
      <c r="M742" s="90" t="s">
        <v>21</v>
      </c>
      <c r="N742" s="93" t="s">
        <v>22</v>
      </c>
      <c r="O742" s="93" t="s">
        <v>1072</v>
      </c>
      <c r="P742" s="95">
        <v>42289</v>
      </c>
      <c r="Q742" s="90" t="s">
        <v>23</v>
      </c>
    </row>
    <row r="743" spans="1:17" x14ac:dyDescent="0.25">
      <c r="A743" s="90" t="s">
        <v>1070</v>
      </c>
      <c r="B743" s="91" t="s">
        <v>992</v>
      </c>
      <c r="C743" s="92" t="s">
        <v>41</v>
      </c>
      <c r="D743" s="92" t="s">
        <v>1062</v>
      </c>
      <c r="E743" s="90" t="s">
        <v>18</v>
      </c>
      <c r="F743" s="92" t="s">
        <v>1063</v>
      </c>
      <c r="G743" s="92" t="s">
        <v>26</v>
      </c>
      <c r="H743" s="90" t="s">
        <v>18</v>
      </c>
      <c r="I743" s="90" t="s">
        <v>18</v>
      </c>
      <c r="J743" s="93" t="s">
        <v>18</v>
      </c>
      <c r="K743" s="93" t="s">
        <v>29</v>
      </c>
      <c r="L743" s="94">
        <v>537.41</v>
      </c>
      <c r="M743" s="90" t="s">
        <v>21</v>
      </c>
      <c r="N743" s="93" t="s">
        <v>22</v>
      </c>
      <c r="O743" s="93" t="s">
        <v>1073</v>
      </c>
      <c r="P743" s="95">
        <v>42289</v>
      </c>
      <c r="Q743" s="90" t="s">
        <v>23</v>
      </c>
    </row>
    <row r="744" spans="1:17" x14ac:dyDescent="0.25">
      <c r="A744" s="90" t="s">
        <v>1070</v>
      </c>
      <c r="B744" s="91" t="s">
        <v>992</v>
      </c>
      <c r="C744" s="92" t="s">
        <v>41</v>
      </c>
      <c r="D744" s="92" t="s">
        <v>1062</v>
      </c>
      <c r="E744" s="90" t="s">
        <v>18</v>
      </c>
      <c r="F744" s="92" t="s">
        <v>1063</v>
      </c>
      <c r="G744" s="92" t="s">
        <v>26</v>
      </c>
      <c r="H744" s="90" t="s">
        <v>18</v>
      </c>
      <c r="I744" s="90" t="s">
        <v>18</v>
      </c>
      <c r="J744" s="93" t="s">
        <v>18</v>
      </c>
      <c r="K744" s="93" t="s">
        <v>29</v>
      </c>
      <c r="L744" s="94">
        <v>1006.6</v>
      </c>
      <c r="M744" s="90" t="s">
        <v>21</v>
      </c>
      <c r="N744" s="93" t="s">
        <v>22</v>
      </c>
      <c r="O744" s="93" t="s">
        <v>1074</v>
      </c>
      <c r="P744" s="95">
        <v>42289</v>
      </c>
      <c r="Q744" s="90" t="s">
        <v>23</v>
      </c>
    </row>
    <row r="745" spans="1:17" x14ac:dyDescent="0.25">
      <c r="A745" s="90" t="s">
        <v>1070</v>
      </c>
      <c r="B745" s="91" t="s">
        <v>992</v>
      </c>
      <c r="C745" s="92" t="s">
        <v>41</v>
      </c>
      <c r="D745" s="92" t="s">
        <v>1062</v>
      </c>
      <c r="E745" s="90" t="s">
        <v>18</v>
      </c>
      <c r="F745" s="92" t="s">
        <v>1063</v>
      </c>
      <c r="G745" s="92" t="s">
        <v>26</v>
      </c>
      <c r="H745" s="90" t="s">
        <v>18</v>
      </c>
      <c r="I745" s="90" t="s">
        <v>18</v>
      </c>
      <c r="J745" s="93" t="s">
        <v>18</v>
      </c>
      <c r="K745" s="93" t="s">
        <v>29</v>
      </c>
      <c r="L745" s="94">
        <v>1038.8</v>
      </c>
      <c r="M745" s="90" t="s">
        <v>21</v>
      </c>
      <c r="N745" s="93" t="s">
        <v>22</v>
      </c>
      <c r="O745" s="93" t="s">
        <v>1075</v>
      </c>
      <c r="P745" s="95">
        <v>42289</v>
      </c>
      <c r="Q745" s="90" t="s">
        <v>23</v>
      </c>
    </row>
    <row r="746" spans="1:17" x14ac:dyDescent="0.25">
      <c r="A746" s="90" t="s">
        <v>1070</v>
      </c>
      <c r="B746" s="91" t="s">
        <v>992</v>
      </c>
      <c r="C746" s="92" t="s">
        <v>41</v>
      </c>
      <c r="D746" s="92" t="s">
        <v>1062</v>
      </c>
      <c r="E746" s="90" t="s">
        <v>18</v>
      </c>
      <c r="F746" s="92" t="s">
        <v>1063</v>
      </c>
      <c r="G746" s="92" t="s">
        <v>26</v>
      </c>
      <c r="H746" s="90" t="s">
        <v>18</v>
      </c>
      <c r="I746" s="90" t="s">
        <v>18</v>
      </c>
      <c r="J746" s="93" t="s">
        <v>18</v>
      </c>
      <c r="K746" s="93" t="s">
        <v>29</v>
      </c>
      <c r="L746" s="94">
        <v>977</v>
      </c>
      <c r="M746" s="90" t="s">
        <v>21</v>
      </c>
      <c r="N746" s="93" t="s">
        <v>22</v>
      </c>
      <c r="O746" s="93" t="s">
        <v>1076</v>
      </c>
      <c r="P746" s="95">
        <v>42289</v>
      </c>
      <c r="Q746" s="90" t="s">
        <v>23</v>
      </c>
    </row>
    <row r="747" spans="1:17" x14ac:dyDescent="0.25">
      <c r="A747" s="90" t="s">
        <v>1070</v>
      </c>
      <c r="B747" s="91" t="s">
        <v>992</v>
      </c>
      <c r="C747" s="92" t="s">
        <v>41</v>
      </c>
      <c r="D747" s="92" t="s">
        <v>1062</v>
      </c>
      <c r="E747" s="90" t="s">
        <v>18</v>
      </c>
      <c r="F747" s="92" t="s">
        <v>1063</v>
      </c>
      <c r="G747" s="92" t="s">
        <v>26</v>
      </c>
      <c r="H747" s="90" t="s">
        <v>18</v>
      </c>
      <c r="I747" s="90" t="s">
        <v>18</v>
      </c>
      <c r="J747" s="93" t="s">
        <v>18</v>
      </c>
      <c r="K747" s="93" t="s">
        <v>29</v>
      </c>
      <c r="L747" s="94">
        <v>482.55</v>
      </c>
      <c r="M747" s="90" t="s">
        <v>21</v>
      </c>
      <c r="N747" s="93" t="s">
        <v>22</v>
      </c>
      <c r="O747" s="93" t="s">
        <v>1077</v>
      </c>
      <c r="P747" s="95">
        <v>42289</v>
      </c>
      <c r="Q747" s="90" t="s">
        <v>23</v>
      </c>
    </row>
    <row r="748" spans="1:17" x14ac:dyDescent="0.25">
      <c r="A748" s="90" t="s">
        <v>1068</v>
      </c>
      <c r="B748" s="91" t="s">
        <v>992</v>
      </c>
      <c r="C748" s="92" t="s">
        <v>41</v>
      </c>
      <c r="D748" s="92" t="s">
        <v>1062</v>
      </c>
      <c r="E748" s="90" t="s">
        <v>18</v>
      </c>
      <c r="F748" s="92" t="s">
        <v>1063</v>
      </c>
      <c r="G748" s="92" t="s">
        <v>26</v>
      </c>
      <c r="H748" s="90" t="s">
        <v>18</v>
      </c>
      <c r="I748" s="90" t="s">
        <v>18</v>
      </c>
      <c r="J748" s="93" t="s">
        <v>18</v>
      </c>
      <c r="K748" s="93" t="s">
        <v>29</v>
      </c>
      <c r="L748" s="94">
        <v>1140.4000000000001</v>
      </c>
      <c r="M748" s="90" t="s">
        <v>21</v>
      </c>
      <c r="N748" s="93" t="s">
        <v>22</v>
      </c>
      <c r="O748" s="93" t="s">
        <v>1069</v>
      </c>
      <c r="P748" s="95">
        <v>42318</v>
      </c>
      <c r="Q748" s="90" t="s">
        <v>23</v>
      </c>
    </row>
    <row r="749" spans="1:17" x14ac:dyDescent="0.25">
      <c r="A749" s="90" t="s">
        <v>1011</v>
      </c>
      <c r="B749" s="91" t="s">
        <v>992</v>
      </c>
      <c r="C749" s="92" t="s">
        <v>41</v>
      </c>
      <c r="D749" s="92" t="s">
        <v>1062</v>
      </c>
      <c r="E749" s="90" t="s">
        <v>18</v>
      </c>
      <c r="F749" s="92" t="s">
        <v>1063</v>
      </c>
      <c r="G749" s="92" t="s">
        <v>26</v>
      </c>
      <c r="H749" s="90" t="s">
        <v>18</v>
      </c>
      <c r="I749" s="90" t="s">
        <v>18</v>
      </c>
      <c r="J749" s="93" t="s">
        <v>18</v>
      </c>
      <c r="K749" s="93" t="s">
        <v>29</v>
      </c>
      <c r="L749" s="94">
        <v>-0.01</v>
      </c>
      <c r="M749" s="90" t="s">
        <v>21</v>
      </c>
      <c r="N749" s="93" t="s">
        <v>22</v>
      </c>
      <c r="O749" s="93" t="s">
        <v>1083</v>
      </c>
      <c r="P749" s="95">
        <v>42349</v>
      </c>
      <c r="Q749" s="90" t="s">
        <v>23</v>
      </c>
    </row>
    <row r="750" spans="1:17" x14ac:dyDescent="0.25">
      <c r="A750" s="90" t="s">
        <v>1011</v>
      </c>
      <c r="B750" s="91" t="s">
        <v>992</v>
      </c>
      <c r="C750" s="92" t="s">
        <v>41</v>
      </c>
      <c r="D750" s="92" t="s">
        <v>1062</v>
      </c>
      <c r="E750" s="90" t="s">
        <v>18</v>
      </c>
      <c r="F750" s="92" t="s">
        <v>1063</v>
      </c>
      <c r="G750" s="92" t="s">
        <v>26</v>
      </c>
      <c r="H750" s="90" t="s">
        <v>18</v>
      </c>
      <c r="I750" s="90" t="s">
        <v>18</v>
      </c>
      <c r="J750" s="93" t="s">
        <v>18</v>
      </c>
      <c r="K750" s="93" t="s">
        <v>29</v>
      </c>
      <c r="L750" s="94">
        <v>996.97</v>
      </c>
      <c r="M750" s="90" t="s">
        <v>21</v>
      </c>
      <c r="N750" s="93" t="s">
        <v>22</v>
      </c>
      <c r="O750" s="93" t="s">
        <v>1084</v>
      </c>
      <c r="P750" s="95">
        <v>42349</v>
      </c>
      <c r="Q750" s="90" t="s">
        <v>23</v>
      </c>
    </row>
    <row r="751" spans="1:17" x14ac:dyDescent="0.25">
      <c r="A751" s="90" t="s">
        <v>1009</v>
      </c>
      <c r="B751" s="91" t="s">
        <v>992</v>
      </c>
      <c r="C751" s="92" t="s">
        <v>41</v>
      </c>
      <c r="D751" s="92" t="s">
        <v>1062</v>
      </c>
      <c r="E751" s="90" t="s">
        <v>18</v>
      </c>
      <c r="F751" s="92" t="s">
        <v>1063</v>
      </c>
      <c r="G751" s="92" t="s">
        <v>26</v>
      </c>
      <c r="H751" s="90" t="s">
        <v>18</v>
      </c>
      <c r="I751" s="90" t="s">
        <v>18</v>
      </c>
      <c r="J751" s="93" t="s">
        <v>18</v>
      </c>
      <c r="K751" s="93" t="s">
        <v>25</v>
      </c>
      <c r="L751" s="94">
        <v>419.38</v>
      </c>
      <c r="M751" s="90" t="s">
        <v>21</v>
      </c>
      <c r="N751" s="93" t="s">
        <v>22</v>
      </c>
      <c r="O751" s="93" t="s">
        <v>1080</v>
      </c>
      <c r="P751" s="95">
        <v>42380</v>
      </c>
      <c r="Q751" s="90" t="s">
        <v>23</v>
      </c>
    </row>
    <row r="752" spans="1:17" x14ac:dyDescent="0.25">
      <c r="A752" s="90" t="s">
        <v>1009</v>
      </c>
      <c r="B752" s="91" t="s">
        <v>992</v>
      </c>
      <c r="C752" s="92" t="s">
        <v>41</v>
      </c>
      <c r="D752" s="92" t="s">
        <v>1062</v>
      </c>
      <c r="E752" s="90" t="s">
        <v>18</v>
      </c>
      <c r="F752" s="92" t="s">
        <v>1063</v>
      </c>
      <c r="G752" s="92" t="s">
        <v>26</v>
      </c>
      <c r="H752" s="90" t="s">
        <v>18</v>
      </c>
      <c r="I752" s="90" t="s">
        <v>18</v>
      </c>
      <c r="J752" s="93" t="s">
        <v>18</v>
      </c>
      <c r="K752" s="93" t="s">
        <v>25</v>
      </c>
      <c r="L752" s="94">
        <v>419.38</v>
      </c>
      <c r="M752" s="90" t="s">
        <v>21</v>
      </c>
      <c r="N752" s="93" t="s">
        <v>22</v>
      </c>
      <c r="O752" s="93" t="s">
        <v>1081</v>
      </c>
      <c r="P752" s="95">
        <v>42380</v>
      </c>
      <c r="Q752" s="90" t="s">
        <v>23</v>
      </c>
    </row>
    <row r="753" spans="1:17" x14ac:dyDescent="0.25">
      <c r="A753" s="90" t="s">
        <v>660</v>
      </c>
      <c r="B753" s="91" t="s">
        <v>992</v>
      </c>
      <c r="C753" s="92" t="s">
        <v>41</v>
      </c>
      <c r="D753" s="92" t="s">
        <v>1062</v>
      </c>
      <c r="E753" s="90" t="s">
        <v>18</v>
      </c>
      <c r="F753" s="92" t="s">
        <v>1063</v>
      </c>
      <c r="G753" s="92" t="s">
        <v>26</v>
      </c>
      <c r="H753" s="90" t="s">
        <v>18</v>
      </c>
      <c r="I753" s="90" t="s">
        <v>18</v>
      </c>
      <c r="J753" s="93" t="s">
        <v>18</v>
      </c>
      <c r="K753" s="93" t="s">
        <v>25</v>
      </c>
      <c r="L753" s="94">
        <v>-419.38</v>
      </c>
      <c r="M753" s="90" t="s">
        <v>21</v>
      </c>
      <c r="N753" s="93" t="s">
        <v>22</v>
      </c>
      <c r="O753" s="93" t="s">
        <v>18</v>
      </c>
      <c r="P753" s="95">
        <v>42410</v>
      </c>
      <c r="Q753" s="90" t="s">
        <v>23</v>
      </c>
    </row>
    <row r="754" spans="1:17" x14ac:dyDescent="0.25">
      <c r="A754" s="90" t="s">
        <v>1011</v>
      </c>
      <c r="B754" s="91" t="s">
        <v>992</v>
      </c>
      <c r="C754" s="92" t="s">
        <v>41</v>
      </c>
      <c r="D754" s="92" t="s">
        <v>1062</v>
      </c>
      <c r="E754" s="90" t="s">
        <v>18</v>
      </c>
      <c r="F754" s="92" t="s">
        <v>1063</v>
      </c>
      <c r="G754" s="92" t="s">
        <v>26</v>
      </c>
      <c r="H754" s="90" t="s">
        <v>18</v>
      </c>
      <c r="I754" s="90" t="s">
        <v>18</v>
      </c>
      <c r="J754" s="93" t="s">
        <v>18</v>
      </c>
      <c r="K754" s="93" t="s">
        <v>25</v>
      </c>
      <c r="L754" s="94">
        <v>419.38</v>
      </c>
      <c r="M754" s="90" t="s">
        <v>21</v>
      </c>
      <c r="N754" s="93" t="s">
        <v>22</v>
      </c>
      <c r="O754" s="93" t="s">
        <v>1082</v>
      </c>
      <c r="P754" s="95">
        <v>42349</v>
      </c>
      <c r="Q754" s="90" t="s">
        <v>23</v>
      </c>
    </row>
    <row r="755" spans="1:17" x14ac:dyDescent="0.25">
      <c r="A755" s="90" t="s">
        <v>1042</v>
      </c>
      <c r="B755" s="91" t="s">
        <v>992</v>
      </c>
      <c r="C755" s="92" t="s">
        <v>41</v>
      </c>
      <c r="D755" s="92" t="s">
        <v>1062</v>
      </c>
      <c r="E755" s="90" t="s">
        <v>18</v>
      </c>
      <c r="F755" s="92" t="s">
        <v>1063</v>
      </c>
      <c r="G755" s="92" t="s">
        <v>26</v>
      </c>
      <c r="H755" s="90" t="s">
        <v>18</v>
      </c>
      <c r="I755" s="90" t="s">
        <v>18</v>
      </c>
      <c r="J755" s="93" t="s">
        <v>18</v>
      </c>
      <c r="K755" s="93" t="s">
        <v>20</v>
      </c>
      <c r="L755" s="94">
        <v>12.780000000000001</v>
      </c>
      <c r="M755" s="90" t="s">
        <v>21</v>
      </c>
      <c r="N755" s="93" t="s">
        <v>22</v>
      </c>
      <c r="O755" s="93" t="s">
        <v>1064</v>
      </c>
      <c r="P755" s="95">
        <v>42318</v>
      </c>
      <c r="Q755" s="90" t="s">
        <v>23</v>
      </c>
    </row>
    <row r="756" spans="1:17" x14ac:dyDescent="0.25">
      <c r="A756" s="90"/>
      <c r="B756" s="91"/>
      <c r="C756" s="92"/>
      <c r="D756" s="92"/>
      <c r="E756" s="90"/>
      <c r="F756" s="92"/>
      <c r="G756" s="92"/>
      <c r="H756" s="90"/>
      <c r="I756" s="90"/>
      <c r="J756" s="93"/>
      <c r="K756" s="93"/>
      <c r="L756" s="94">
        <f>SUM(L728:L755)</f>
        <v>12557.649999999998</v>
      </c>
      <c r="M756" s="90"/>
      <c r="N756" s="93"/>
      <c r="O756" s="93"/>
      <c r="P756" s="95"/>
      <c r="Q756" s="90"/>
    </row>
    <row r="757" spans="1:17" x14ac:dyDescent="0.25">
      <c r="A757" s="90" t="s">
        <v>1116</v>
      </c>
      <c r="B757" s="91" t="s">
        <v>17</v>
      </c>
      <c r="C757" s="92" t="s">
        <v>41</v>
      </c>
      <c r="D757" s="92" t="s">
        <v>1117</v>
      </c>
      <c r="E757" s="90" t="s">
        <v>18</v>
      </c>
      <c r="F757" s="92" t="s">
        <v>1094</v>
      </c>
      <c r="G757" s="92" t="s">
        <v>191</v>
      </c>
      <c r="H757" s="90" t="s">
        <v>18</v>
      </c>
      <c r="I757" s="90" t="s">
        <v>18</v>
      </c>
      <c r="J757" s="93" t="s">
        <v>1118</v>
      </c>
      <c r="K757" s="93" t="s">
        <v>29</v>
      </c>
      <c r="L757" s="94">
        <v>-495.2</v>
      </c>
      <c r="M757" s="90" t="s">
        <v>21</v>
      </c>
      <c r="N757" s="93" t="s">
        <v>22</v>
      </c>
      <c r="O757" s="93" t="s">
        <v>1119</v>
      </c>
      <c r="P757" s="95">
        <v>42600</v>
      </c>
      <c r="Q757" s="90" t="s">
        <v>23</v>
      </c>
    </row>
    <row r="758" spans="1:17" x14ac:dyDescent="0.25">
      <c r="A758" s="90" t="s">
        <v>660</v>
      </c>
      <c r="B758" s="91" t="s">
        <v>17</v>
      </c>
      <c r="C758" s="92" t="s">
        <v>41</v>
      </c>
      <c r="D758" s="92" t="s">
        <v>216</v>
      </c>
      <c r="E758" s="90" t="s">
        <v>18</v>
      </c>
      <c r="F758" s="92" t="s">
        <v>1094</v>
      </c>
      <c r="G758" s="92" t="s">
        <v>1137</v>
      </c>
      <c r="H758" s="90" t="s">
        <v>1138</v>
      </c>
      <c r="I758" s="90" t="s">
        <v>18</v>
      </c>
      <c r="J758" s="93" t="s">
        <v>1139</v>
      </c>
      <c r="K758" s="93" t="s">
        <v>29</v>
      </c>
      <c r="L758" s="94">
        <v>761.28</v>
      </c>
      <c r="M758" s="90" t="s">
        <v>21</v>
      </c>
      <c r="N758" s="93" t="s">
        <v>22</v>
      </c>
      <c r="O758" s="93" t="s">
        <v>1140</v>
      </c>
      <c r="P758" s="95">
        <v>42410</v>
      </c>
      <c r="Q758" s="90" t="s">
        <v>23</v>
      </c>
    </row>
    <row r="759" spans="1:17" x14ac:dyDescent="0.25">
      <c r="A759" s="90" t="s">
        <v>660</v>
      </c>
      <c r="B759" s="91" t="s">
        <v>17</v>
      </c>
      <c r="C759" s="92" t="s">
        <v>41</v>
      </c>
      <c r="D759" s="92" t="s">
        <v>1093</v>
      </c>
      <c r="E759" s="90" t="s">
        <v>18</v>
      </c>
      <c r="F759" s="92" t="s">
        <v>1094</v>
      </c>
      <c r="G759" s="92" t="s">
        <v>1095</v>
      </c>
      <c r="H759" s="90" t="s">
        <v>1141</v>
      </c>
      <c r="I759" s="90" t="s">
        <v>18</v>
      </c>
      <c r="J759" s="93" t="s">
        <v>1109</v>
      </c>
      <c r="K759" s="93" t="s">
        <v>29</v>
      </c>
      <c r="L759" s="94">
        <v>189.96</v>
      </c>
      <c r="M759" s="90" t="s">
        <v>21</v>
      </c>
      <c r="N759" s="93" t="s">
        <v>22</v>
      </c>
      <c r="O759" s="93" t="s">
        <v>1142</v>
      </c>
      <c r="P759" s="95">
        <v>42410</v>
      </c>
      <c r="Q759" s="90" t="s">
        <v>23</v>
      </c>
    </row>
    <row r="760" spans="1:17" x14ac:dyDescent="0.25">
      <c r="A760" s="90" t="s">
        <v>729</v>
      </c>
      <c r="B760" s="91" t="s">
        <v>17</v>
      </c>
      <c r="C760" s="92" t="s">
        <v>41</v>
      </c>
      <c r="D760" s="92" t="s">
        <v>1093</v>
      </c>
      <c r="E760" s="90" t="s">
        <v>18</v>
      </c>
      <c r="F760" s="92" t="s">
        <v>1094</v>
      </c>
      <c r="G760" s="92" t="s">
        <v>1095</v>
      </c>
      <c r="H760" s="90" t="s">
        <v>18</v>
      </c>
      <c r="I760" s="90" t="s">
        <v>18</v>
      </c>
      <c r="J760" s="93" t="s">
        <v>1121</v>
      </c>
      <c r="K760" s="93" t="s">
        <v>29</v>
      </c>
      <c r="L760" s="94">
        <v>741.2</v>
      </c>
      <c r="M760" s="90" t="s">
        <v>21</v>
      </c>
      <c r="N760" s="93" t="s">
        <v>22</v>
      </c>
      <c r="O760" s="93" t="s">
        <v>1128</v>
      </c>
      <c r="P760" s="95">
        <v>42471</v>
      </c>
      <c r="Q760" s="90" t="s">
        <v>23</v>
      </c>
    </row>
    <row r="761" spans="1:17" x14ac:dyDescent="0.25">
      <c r="A761" s="90" t="s">
        <v>704</v>
      </c>
      <c r="B761" s="91" t="s">
        <v>17</v>
      </c>
      <c r="C761" s="92" t="s">
        <v>41</v>
      </c>
      <c r="D761" s="92" t="s">
        <v>1117</v>
      </c>
      <c r="E761" s="90" t="s">
        <v>18</v>
      </c>
      <c r="F761" s="92" t="s">
        <v>1094</v>
      </c>
      <c r="G761" s="92" t="s">
        <v>191</v>
      </c>
      <c r="H761" s="90" t="s">
        <v>18</v>
      </c>
      <c r="I761" s="90" t="s">
        <v>18</v>
      </c>
      <c r="J761" s="93" t="s">
        <v>1118</v>
      </c>
      <c r="K761" s="93" t="s">
        <v>29</v>
      </c>
      <c r="L761" s="94">
        <v>495.2</v>
      </c>
      <c r="M761" s="90" t="s">
        <v>21</v>
      </c>
      <c r="N761" s="93" t="s">
        <v>22</v>
      </c>
      <c r="O761" s="93" t="s">
        <v>1126</v>
      </c>
      <c r="P761" s="95">
        <v>42500</v>
      </c>
      <c r="Q761" s="90" t="s">
        <v>23</v>
      </c>
    </row>
    <row r="762" spans="1:17" x14ac:dyDescent="0.25">
      <c r="A762" s="90" t="s">
        <v>762</v>
      </c>
      <c r="B762" s="91" t="s">
        <v>17</v>
      </c>
      <c r="C762" s="92" t="s">
        <v>41</v>
      </c>
      <c r="D762" s="92" t="s">
        <v>1093</v>
      </c>
      <c r="E762" s="90" t="s">
        <v>18</v>
      </c>
      <c r="F762" s="92" t="s">
        <v>1094</v>
      </c>
      <c r="G762" s="92" t="s">
        <v>1095</v>
      </c>
      <c r="H762" s="90" t="s">
        <v>18</v>
      </c>
      <c r="I762" s="90" t="s">
        <v>18</v>
      </c>
      <c r="J762" s="93" t="s">
        <v>1121</v>
      </c>
      <c r="K762" s="93" t="s">
        <v>29</v>
      </c>
      <c r="L762" s="94">
        <v>22.84</v>
      </c>
      <c r="M762" s="90" t="s">
        <v>21</v>
      </c>
      <c r="N762" s="93" t="s">
        <v>22</v>
      </c>
      <c r="O762" s="93" t="s">
        <v>1124</v>
      </c>
      <c r="P762" s="95">
        <v>42531</v>
      </c>
      <c r="Q762" s="90" t="s">
        <v>23</v>
      </c>
    </row>
    <row r="763" spans="1:17" x14ac:dyDescent="0.25">
      <c r="A763" s="90" t="s">
        <v>762</v>
      </c>
      <c r="B763" s="91" t="s">
        <v>17</v>
      </c>
      <c r="C763" s="92" t="s">
        <v>41</v>
      </c>
      <c r="D763" s="92" t="s">
        <v>1111</v>
      </c>
      <c r="E763" s="90" t="s">
        <v>18</v>
      </c>
      <c r="F763" s="92" t="s">
        <v>1094</v>
      </c>
      <c r="G763" s="92" t="s">
        <v>1112</v>
      </c>
      <c r="H763" s="90" t="s">
        <v>18</v>
      </c>
      <c r="I763" s="90" t="s">
        <v>18</v>
      </c>
      <c r="J763" s="93" t="s">
        <v>1114</v>
      </c>
      <c r="K763" s="93" t="s">
        <v>29</v>
      </c>
      <c r="L763" s="94">
        <v>205.6</v>
      </c>
      <c r="M763" s="90" t="s">
        <v>21</v>
      </c>
      <c r="N763" s="93" t="s">
        <v>22</v>
      </c>
      <c r="O763" s="93" t="s">
        <v>1124</v>
      </c>
      <c r="P763" s="95">
        <v>42531</v>
      </c>
      <c r="Q763" s="90" t="s">
        <v>23</v>
      </c>
    </row>
    <row r="764" spans="1:17" x14ac:dyDescent="0.25">
      <c r="A764" s="90" t="s">
        <v>49</v>
      </c>
      <c r="B764" s="91" t="s">
        <v>17</v>
      </c>
      <c r="C764" s="92" t="s">
        <v>41</v>
      </c>
      <c r="D764" s="92" t="s">
        <v>1093</v>
      </c>
      <c r="E764" s="90" t="s">
        <v>18</v>
      </c>
      <c r="F764" s="92" t="s">
        <v>1094</v>
      </c>
      <c r="G764" s="92" t="s">
        <v>1095</v>
      </c>
      <c r="H764" s="90" t="s">
        <v>1157</v>
      </c>
      <c r="I764" s="90" t="s">
        <v>18</v>
      </c>
      <c r="J764" s="93" t="s">
        <v>1109</v>
      </c>
      <c r="K764" s="93" t="s">
        <v>29</v>
      </c>
      <c r="L764" s="94">
        <v>440.26</v>
      </c>
      <c r="M764" s="90" t="s">
        <v>21</v>
      </c>
      <c r="N764" s="93" t="s">
        <v>22</v>
      </c>
      <c r="O764" s="93" t="s">
        <v>1162</v>
      </c>
      <c r="P764" s="95">
        <v>42258</v>
      </c>
      <c r="Q764" s="90" t="s">
        <v>23</v>
      </c>
    </row>
    <row r="765" spans="1:17" x14ac:dyDescent="0.25">
      <c r="A765" s="90" t="s">
        <v>40</v>
      </c>
      <c r="B765" s="91" t="s">
        <v>17</v>
      </c>
      <c r="C765" s="92" t="s">
        <v>41</v>
      </c>
      <c r="D765" s="92" t="s">
        <v>1093</v>
      </c>
      <c r="E765" s="90" t="s">
        <v>18</v>
      </c>
      <c r="F765" s="92" t="s">
        <v>1094</v>
      </c>
      <c r="G765" s="92" t="s">
        <v>1095</v>
      </c>
      <c r="H765" s="90" t="s">
        <v>1147</v>
      </c>
      <c r="I765" s="90" t="s">
        <v>18</v>
      </c>
      <c r="J765" s="93" t="s">
        <v>1109</v>
      </c>
      <c r="K765" s="93" t="s">
        <v>29</v>
      </c>
      <c r="L765" s="94">
        <v>200</v>
      </c>
      <c r="M765" s="90" t="s">
        <v>21</v>
      </c>
      <c r="N765" s="93" t="s">
        <v>22</v>
      </c>
      <c r="O765" s="93" t="s">
        <v>1159</v>
      </c>
      <c r="P765" s="95">
        <v>42289</v>
      </c>
      <c r="Q765" s="90" t="s">
        <v>23</v>
      </c>
    </row>
    <row r="766" spans="1:17" x14ac:dyDescent="0.25">
      <c r="A766" s="90" t="s">
        <v>40</v>
      </c>
      <c r="B766" s="91" t="s">
        <v>17</v>
      </c>
      <c r="C766" s="92" t="s">
        <v>41</v>
      </c>
      <c r="D766" s="92" t="s">
        <v>1093</v>
      </c>
      <c r="E766" s="90" t="s">
        <v>18</v>
      </c>
      <c r="F766" s="92" t="s">
        <v>1094</v>
      </c>
      <c r="G766" s="92" t="s">
        <v>1095</v>
      </c>
      <c r="H766" s="90" t="s">
        <v>1147</v>
      </c>
      <c r="I766" s="90" t="s">
        <v>18</v>
      </c>
      <c r="J766" s="93" t="s">
        <v>1109</v>
      </c>
      <c r="K766" s="93" t="s">
        <v>29</v>
      </c>
      <c r="L766" s="94">
        <v>353.2</v>
      </c>
      <c r="M766" s="90" t="s">
        <v>21</v>
      </c>
      <c r="N766" s="93" t="s">
        <v>22</v>
      </c>
      <c r="O766" s="93" t="s">
        <v>1160</v>
      </c>
      <c r="P766" s="95">
        <v>42289</v>
      </c>
      <c r="Q766" s="90" t="s">
        <v>23</v>
      </c>
    </row>
    <row r="767" spans="1:17" x14ac:dyDescent="0.25">
      <c r="A767" s="90" t="s">
        <v>40</v>
      </c>
      <c r="B767" s="91" t="s">
        <v>17</v>
      </c>
      <c r="C767" s="92" t="s">
        <v>41</v>
      </c>
      <c r="D767" s="92" t="s">
        <v>1093</v>
      </c>
      <c r="E767" s="90" t="s">
        <v>18</v>
      </c>
      <c r="F767" s="92" t="s">
        <v>1094</v>
      </c>
      <c r="G767" s="92" t="s">
        <v>1095</v>
      </c>
      <c r="H767" s="90" t="s">
        <v>1143</v>
      </c>
      <c r="I767" s="90" t="s">
        <v>18</v>
      </c>
      <c r="J767" s="93" t="s">
        <v>1109</v>
      </c>
      <c r="K767" s="93" t="s">
        <v>29</v>
      </c>
      <c r="L767" s="94">
        <v>353.2</v>
      </c>
      <c r="M767" s="90" t="s">
        <v>21</v>
      </c>
      <c r="N767" s="93" t="s">
        <v>22</v>
      </c>
      <c r="O767" s="93" t="s">
        <v>1161</v>
      </c>
      <c r="P767" s="95">
        <v>42289</v>
      </c>
      <c r="Q767" s="90" t="s">
        <v>23</v>
      </c>
    </row>
    <row r="768" spans="1:17" x14ac:dyDescent="0.25">
      <c r="A768" s="90" t="s">
        <v>462</v>
      </c>
      <c r="B768" s="91" t="s">
        <v>17</v>
      </c>
      <c r="C768" s="92" t="s">
        <v>41</v>
      </c>
      <c r="D768" s="92" t="s">
        <v>1093</v>
      </c>
      <c r="E768" s="90" t="s">
        <v>18</v>
      </c>
      <c r="F768" s="92" t="s">
        <v>1094</v>
      </c>
      <c r="G768" s="92" t="s">
        <v>1095</v>
      </c>
      <c r="H768" s="90" t="s">
        <v>1147</v>
      </c>
      <c r="I768" s="90" t="s">
        <v>18</v>
      </c>
      <c r="J768" s="93" t="s">
        <v>1109</v>
      </c>
      <c r="K768" s="93" t="s">
        <v>29</v>
      </c>
      <c r="L768" s="94">
        <v>171</v>
      </c>
      <c r="M768" s="90" t="s">
        <v>21</v>
      </c>
      <c r="N768" s="93" t="s">
        <v>22</v>
      </c>
      <c r="O768" s="93" t="s">
        <v>1148</v>
      </c>
      <c r="P768" s="95">
        <v>42318</v>
      </c>
      <c r="Q768" s="90" t="s">
        <v>23</v>
      </c>
    </row>
    <row r="769" spans="1:17" x14ac:dyDescent="0.25">
      <c r="A769" s="90" t="s">
        <v>447</v>
      </c>
      <c r="B769" s="91" t="s">
        <v>17</v>
      </c>
      <c r="C769" s="92" t="s">
        <v>41</v>
      </c>
      <c r="D769" s="92" t="s">
        <v>1093</v>
      </c>
      <c r="E769" s="90" t="s">
        <v>18</v>
      </c>
      <c r="F769" s="92" t="s">
        <v>1094</v>
      </c>
      <c r="G769" s="92" t="s">
        <v>1095</v>
      </c>
      <c r="H769" s="90" t="s">
        <v>1143</v>
      </c>
      <c r="I769" s="90" t="s">
        <v>18</v>
      </c>
      <c r="J769" s="93" t="s">
        <v>1109</v>
      </c>
      <c r="K769" s="93" t="s">
        <v>29</v>
      </c>
      <c r="L769" s="94">
        <v>-353.2</v>
      </c>
      <c r="M769" s="90" t="s">
        <v>21</v>
      </c>
      <c r="N769" s="93" t="s">
        <v>22</v>
      </c>
      <c r="O769" s="93" t="s">
        <v>1144</v>
      </c>
      <c r="P769" s="95">
        <v>42349</v>
      </c>
      <c r="Q769" s="90" t="s">
        <v>23</v>
      </c>
    </row>
    <row r="770" spans="1:17" x14ac:dyDescent="0.25">
      <c r="A770" s="90" t="s">
        <v>447</v>
      </c>
      <c r="B770" s="91" t="s">
        <v>17</v>
      </c>
      <c r="C770" s="92" t="s">
        <v>41</v>
      </c>
      <c r="D770" s="92" t="s">
        <v>1093</v>
      </c>
      <c r="E770" s="90" t="s">
        <v>18</v>
      </c>
      <c r="F770" s="92" t="s">
        <v>1094</v>
      </c>
      <c r="G770" s="92" t="s">
        <v>1095</v>
      </c>
      <c r="H770" s="90" t="s">
        <v>1145</v>
      </c>
      <c r="I770" s="90" t="s">
        <v>18</v>
      </c>
      <c r="J770" s="93" t="s">
        <v>1109</v>
      </c>
      <c r="K770" s="93" t="s">
        <v>29</v>
      </c>
      <c r="L770" s="94">
        <v>387.96000000000004</v>
      </c>
      <c r="M770" s="90" t="s">
        <v>21</v>
      </c>
      <c r="N770" s="93" t="s">
        <v>22</v>
      </c>
      <c r="O770" s="93" t="s">
        <v>1146</v>
      </c>
      <c r="P770" s="95">
        <v>42349</v>
      </c>
      <c r="Q770" s="90" t="s">
        <v>23</v>
      </c>
    </row>
    <row r="771" spans="1:17" x14ac:dyDescent="0.25">
      <c r="A771" s="90" t="s">
        <v>1116</v>
      </c>
      <c r="B771" s="91" t="s">
        <v>17</v>
      </c>
      <c r="C771" s="92" t="s">
        <v>41</v>
      </c>
      <c r="D771" s="92" t="s">
        <v>1117</v>
      </c>
      <c r="E771" s="90" t="s">
        <v>18</v>
      </c>
      <c r="F771" s="92" t="s">
        <v>1094</v>
      </c>
      <c r="G771" s="92" t="s">
        <v>191</v>
      </c>
      <c r="H771" s="90" t="s">
        <v>18</v>
      </c>
      <c r="I771" s="90" t="s">
        <v>18</v>
      </c>
      <c r="J771" s="93" t="s">
        <v>1118</v>
      </c>
      <c r="K771" s="93" t="s">
        <v>25</v>
      </c>
      <c r="L771" s="94">
        <v>-239.39000000000001</v>
      </c>
      <c r="M771" s="90" t="s">
        <v>21</v>
      </c>
      <c r="N771" s="93" t="s">
        <v>22</v>
      </c>
      <c r="O771" s="93" t="s">
        <v>905</v>
      </c>
      <c r="P771" s="95">
        <v>42600</v>
      </c>
      <c r="Q771" s="90" t="s">
        <v>23</v>
      </c>
    </row>
    <row r="772" spans="1:17" x14ac:dyDescent="0.25">
      <c r="A772" s="90" t="s">
        <v>1116</v>
      </c>
      <c r="B772" s="91" t="s">
        <v>17</v>
      </c>
      <c r="C772" s="92" t="s">
        <v>41</v>
      </c>
      <c r="D772" s="92" t="s">
        <v>1117</v>
      </c>
      <c r="E772" s="90" t="s">
        <v>18</v>
      </c>
      <c r="F772" s="92" t="s">
        <v>1094</v>
      </c>
      <c r="G772" s="92" t="s">
        <v>191</v>
      </c>
      <c r="H772" s="90" t="s">
        <v>18</v>
      </c>
      <c r="I772" s="90" t="s">
        <v>18</v>
      </c>
      <c r="J772" s="93" t="s">
        <v>1118</v>
      </c>
      <c r="K772" s="93" t="s">
        <v>25</v>
      </c>
      <c r="L772" s="94">
        <v>-401.99</v>
      </c>
      <c r="M772" s="90" t="s">
        <v>21</v>
      </c>
      <c r="N772" s="93" t="s">
        <v>22</v>
      </c>
      <c r="O772" s="93" t="s">
        <v>1119</v>
      </c>
      <c r="P772" s="95">
        <v>42600</v>
      </c>
      <c r="Q772" s="90" t="s">
        <v>23</v>
      </c>
    </row>
    <row r="773" spans="1:17" x14ac:dyDescent="0.25">
      <c r="A773" s="90" t="s">
        <v>46</v>
      </c>
      <c r="B773" s="91" t="s">
        <v>17</v>
      </c>
      <c r="C773" s="92" t="s">
        <v>41</v>
      </c>
      <c r="D773" s="92" t="s">
        <v>1093</v>
      </c>
      <c r="E773" s="90" t="s">
        <v>18</v>
      </c>
      <c r="F773" s="92" t="s">
        <v>1094</v>
      </c>
      <c r="G773" s="92" t="s">
        <v>1095</v>
      </c>
      <c r="H773" s="90" t="s">
        <v>1133</v>
      </c>
      <c r="I773" s="90" t="s">
        <v>18</v>
      </c>
      <c r="J773" s="93" t="s">
        <v>1121</v>
      </c>
      <c r="K773" s="93" t="s">
        <v>25</v>
      </c>
      <c r="L773" s="94">
        <v>359.7</v>
      </c>
      <c r="M773" s="90" t="s">
        <v>21</v>
      </c>
      <c r="N773" s="93" t="s">
        <v>22</v>
      </c>
      <c r="O773" s="93" t="s">
        <v>1134</v>
      </c>
      <c r="P773" s="95">
        <v>42439</v>
      </c>
      <c r="Q773" s="90" t="s">
        <v>23</v>
      </c>
    </row>
    <row r="774" spans="1:17" x14ac:dyDescent="0.25">
      <c r="A774" s="90" t="s">
        <v>46</v>
      </c>
      <c r="B774" s="91" t="s">
        <v>17</v>
      </c>
      <c r="C774" s="92" t="s">
        <v>41</v>
      </c>
      <c r="D774" s="92" t="s">
        <v>1093</v>
      </c>
      <c r="E774" s="90" t="s">
        <v>18</v>
      </c>
      <c r="F774" s="92" t="s">
        <v>1094</v>
      </c>
      <c r="G774" s="92" t="s">
        <v>1095</v>
      </c>
      <c r="H774" s="90" t="s">
        <v>1135</v>
      </c>
      <c r="I774" s="90" t="s">
        <v>18</v>
      </c>
      <c r="J774" s="93" t="s">
        <v>1121</v>
      </c>
      <c r="K774" s="93" t="s">
        <v>25</v>
      </c>
      <c r="L774" s="94">
        <v>8.19</v>
      </c>
      <c r="M774" s="90" t="s">
        <v>21</v>
      </c>
      <c r="N774" s="93" t="s">
        <v>22</v>
      </c>
      <c r="O774" s="93" t="s">
        <v>1136</v>
      </c>
      <c r="P774" s="95">
        <v>42439</v>
      </c>
      <c r="Q774" s="90" t="s">
        <v>23</v>
      </c>
    </row>
    <row r="775" spans="1:17" x14ac:dyDescent="0.25">
      <c r="A775" s="90" t="s">
        <v>46</v>
      </c>
      <c r="B775" s="91" t="s">
        <v>17</v>
      </c>
      <c r="C775" s="92" t="s">
        <v>41</v>
      </c>
      <c r="D775" s="92" t="s">
        <v>1117</v>
      </c>
      <c r="E775" s="90" t="s">
        <v>18</v>
      </c>
      <c r="F775" s="92" t="s">
        <v>1094</v>
      </c>
      <c r="G775" s="92" t="s">
        <v>191</v>
      </c>
      <c r="H775" s="90" t="s">
        <v>1127</v>
      </c>
      <c r="I775" s="90" t="s">
        <v>18</v>
      </c>
      <c r="J775" s="93" t="s">
        <v>1118</v>
      </c>
      <c r="K775" s="93" t="s">
        <v>25</v>
      </c>
      <c r="L775" s="94">
        <v>392.39</v>
      </c>
      <c r="M775" s="90" t="s">
        <v>21</v>
      </c>
      <c r="N775" s="93" t="s">
        <v>22</v>
      </c>
      <c r="O775" s="93" t="s">
        <v>1132</v>
      </c>
      <c r="P775" s="95">
        <v>42439</v>
      </c>
      <c r="Q775" s="90" t="s">
        <v>23</v>
      </c>
    </row>
    <row r="776" spans="1:17" x14ac:dyDescent="0.25">
      <c r="A776" s="90" t="s">
        <v>729</v>
      </c>
      <c r="B776" s="91" t="s">
        <v>17</v>
      </c>
      <c r="C776" s="92" t="s">
        <v>41</v>
      </c>
      <c r="D776" s="92" t="s">
        <v>1093</v>
      </c>
      <c r="E776" s="90" t="s">
        <v>18</v>
      </c>
      <c r="F776" s="92" t="s">
        <v>1094</v>
      </c>
      <c r="G776" s="92" t="s">
        <v>1095</v>
      </c>
      <c r="H776" s="90" t="s">
        <v>18</v>
      </c>
      <c r="I776" s="90" t="s">
        <v>18</v>
      </c>
      <c r="J776" s="93" t="s">
        <v>1121</v>
      </c>
      <c r="K776" s="93" t="s">
        <v>25</v>
      </c>
      <c r="L776" s="94">
        <v>437.88</v>
      </c>
      <c r="M776" s="90" t="s">
        <v>21</v>
      </c>
      <c r="N776" s="93" t="s">
        <v>22</v>
      </c>
      <c r="O776" s="93" t="s">
        <v>1129</v>
      </c>
      <c r="P776" s="95">
        <v>42471</v>
      </c>
      <c r="Q776" s="90" t="s">
        <v>23</v>
      </c>
    </row>
    <row r="777" spans="1:17" x14ac:dyDescent="0.25">
      <c r="A777" s="90" t="s">
        <v>729</v>
      </c>
      <c r="B777" s="91" t="s">
        <v>17</v>
      </c>
      <c r="C777" s="92" t="s">
        <v>41</v>
      </c>
      <c r="D777" s="92" t="s">
        <v>1093</v>
      </c>
      <c r="E777" s="90" t="s">
        <v>18</v>
      </c>
      <c r="F777" s="92" t="s">
        <v>1094</v>
      </c>
      <c r="G777" s="92" t="s">
        <v>1095</v>
      </c>
      <c r="H777" s="90" t="s">
        <v>18</v>
      </c>
      <c r="I777" s="90" t="s">
        <v>18</v>
      </c>
      <c r="J777" s="93" t="s">
        <v>1121</v>
      </c>
      <c r="K777" s="93" t="s">
        <v>25</v>
      </c>
      <c r="L777" s="94">
        <v>405.3</v>
      </c>
      <c r="M777" s="90" t="s">
        <v>21</v>
      </c>
      <c r="N777" s="93" t="s">
        <v>22</v>
      </c>
      <c r="O777" s="93" t="s">
        <v>1130</v>
      </c>
      <c r="P777" s="95">
        <v>42471</v>
      </c>
      <c r="Q777" s="90" t="s">
        <v>23</v>
      </c>
    </row>
    <row r="778" spans="1:17" x14ac:dyDescent="0.25">
      <c r="A778" s="90" t="s">
        <v>729</v>
      </c>
      <c r="B778" s="91" t="s">
        <v>17</v>
      </c>
      <c r="C778" s="92" t="s">
        <v>41</v>
      </c>
      <c r="D778" s="92" t="s">
        <v>1093</v>
      </c>
      <c r="E778" s="90" t="s">
        <v>18</v>
      </c>
      <c r="F778" s="92" t="s">
        <v>1094</v>
      </c>
      <c r="G778" s="92" t="s">
        <v>1095</v>
      </c>
      <c r="H778" s="90" t="s">
        <v>18</v>
      </c>
      <c r="I778" s="90" t="s">
        <v>18</v>
      </c>
      <c r="J778" s="93" t="s">
        <v>1121</v>
      </c>
      <c r="K778" s="93" t="s">
        <v>25</v>
      </c>
      <c r="L778" s="94">
        <v>217.29</v>
      </c>
      <c r="M778" s="90" t="s">
        <v>21</v>
      </c>
      <c r="N778" s="93" t="s">
        <v>22</v>
      </c>
      <c r="O778" s="93" t="s">
        <v>1131</v>
      </c>
      <c r="P778" s="95">
        <v>42471</v>
      </c>
      <c r="Q778" s="90" t="s">
        <v>23</v>
      </c>
    </row>
    <row r="779" spans="1:17" x14ac:dyDescent="0.25">
      <c r="A779" s="90" t="s">
        <v>729</v>
      </c>
      <c r="B779" s="91" t="s">
        <v>17</v>
      </c>
      <c r="C779" s="92" t="s">
        <v>41</v>
      </c>
      <c r="D779" s="92" t="s">
        <v>1117</v>
      </c>
      <c r="E779" s="90" t="s">
        <v>18</v>
      </c>
      <c r="F779" s="92" t="s">
        <v>1094</v>
      </c>
      <c r="G779" s="92" t="s">
        <v>191</v>
      </c>
      <c r="H779" s="90" t="s">
        <v>1127</v>
      </c>
      <c r="I779" s="90" t="s">
        <v>18</v>
      </c>
      <c r="J779" s="93" t="s">
        <v>1118</v>
      </c>
      <c r="K779" s="93" t="s">
        <v>25</v>
      </c>
      <c r="L779" s="94">
        <v>-153</v>
      </c>
      <c r="M779" s="90" t="s">
        <v>21</v>
      </c>
      <c r="N779" s="93" t="s">
        <v>22</v>
      </c>
      <c r="O779" s="93" t="s">
        <v>1120</v>
      </c>
      <c r="P779" s="95">
        <v>42471</v>
      </c>
      <c r="Q779" s="90" t="s">
        <v>23</v>
      </c>
    </row>
    <row r="780" spans="1:17" x14ac:dyDescent="0.25">
      <c r="A780" s="90" t="s">
        <v>729</v>
      </c>
      <c r="B780" s="91" t="s">
        <v>17</v>
      </c>
      <c r="C780" s="92" t="s">
        <v>41</v>
      </c>
      <c r="D780" s="92" t="s">
        <v>1111</v>
      </c>
      <c r="E780" s="90" t="s">
        <v>18</v>
      </c>
      <c r="F780" s="92" t="s">
        <v>1094</v>
      </c>
      <c r="G780" s="92" t="s">
        <v>1112</v>
      </c>
      <c r="H780" s="90" t="s">
        <v>18</v>
      </c>
      <c r="I780" s="90" t="s">
        <v>18</v>
      </c>
      <c r="J780" s="93" t="s">
        <v>1114</v>
      </c>
      <c r="K780" s="93" t="s">
        <v>25</v>
      </c>
      <c r="L780" s="94">
        <v>217.29</v>
      </c>
      <c r="M780" s="90" t="s">
        <v>21</v>
      </c>
      <c r="N780" s="93" t="s">
        <v>22</v>
      </c>
      <c r="O780" s="93" t="s">
        <v>1131</v>
      </c>
      <c r="P780" s="95">
        <v>42471</v>
      </c>
      <c r="Q780" s="90" t="s">
        <v>23</v>
      </c>
    </row>
    <row r="781" spans="1:17" x14ac:dyDescent="0.25">
      <c r="A781" s="90" t="s">
        <v>704</v>
      </c>
      <c r="B781" s="91" t="s">
        <v>17</v>
      </c>
      <c r="C781" s="92" t="s">
        <v>41</v>
      </c>
      <c r="D781" s="92" t="s">
        <v>1117</v>
      </c>
      <c r="E781" s="90" t="s">
        <v>18</v>
      </c>
      <c r="F781" s="92" t="s">
        <v>1094</v>
      </c>
      <c r="G781" s="92" t="s">
        <v>191</v>
      </c>
      <c r="H781" s="90" t="s">
        <v>18</v>
      </c>
      <c r="I781" s="90" t="s">
        <v>18</v>
      </c>
      <c r="J781" s="93" t="s">
        <v>1118</v>
      </c>
      <c r="K781" s="93" t="s">
        <v>25</v>
      </c>
      <c r="L781" s="94">
        <v>401.99</v>
      </c>
      <c r="M781" s="90" t="s">
        <v>21</v>
      </c>
      <c r="N781" s="93" t="s">
        <v>22</v>
      </c>
      <c r="O781" s="93" t="s">
        <v>1125</v>
      </c>
      <c r="P781" s="95">
        <v>42500</v>
      </c>
      <c r="Q781" s="90" t="s">
        <v>23</v>
      </c>
    </row>
    <row r="782" spans="1:17" x14ac:dyDescent="0.25">
      <c r="A782" s="90" t="s">
        <v>762</v>
      </c>
      <c r="B782" s="91" t="s">
        <v>17</v>
      </c>
      <c r="C782" s="92" t="s">
        <v>41</v>
      </c>
      <c r="D782" s="92" t="s">
        <v>1093</v>
      </c>
      <c r="E782" s="90" t="s">
        <v>18</v>
      </c>
      <c r="F782" s="92" t="s">
        <v>1094</v>
      </c>
      <c r="G782" s="92" t="s">
        <v>1095</v>
      </c>
      <c r="H782" s="90" t="s">
        <v>18</v>
      </c>
      <c r="I782" s="90" t="s">
        <v>18</v>
      </c>
      <c r="J782" s="93" t="s">
        <v>1121</v>
      </c>
      <c r="K782" s="93" t="s">
        <v>25</v>
      </c>
      <c r="L782" s="94">
        <v>302.53000000000003</v>
      </c>
      <c r="M782" s="90" t="s">
        <v>21</v>
      </c>
      <c r="N782" s="93" t="s">
        <v>22</v>
      </c>
      <c r="O782" s="93" t="s">
        <v>1122</v>
      </c>
      <c r="P782" s="95">
        <v>42531</v>
      </c>
      <c r="Q782" s="90" t="s">
        <v>23</v>
      </c>
    </row>
    <row r="783" spans="1:17" x14ac:dyDescent="0.25">
      <c r="A783" s="90" t="s">
        <v>762</v>
      </c>
      <c r="B783" s="91" t="s">
        <v>17</v>
      </c>
      <c r="C783" s="92" t="s">
        <v>41</v>
      </c>
      <c r="D783" s="92" t="s">
        <v>1093</v>
      </c>
      <c r="E783" s="90" t="s">
        <v>18</v>
      </c>
      <c r="F783" s="92" t="s">
        <v>1094</v>
      </c>
      <c r="G783" s="92" t="s">
        <v>1095</v>
      </c>
      <c r="H783" s="90" t="s">
        <v>18</v>
      </c>
      <c r="I783" s="90" t="s">
        <v>18</v>
      </c>
      <c r="J783" s="93" t="s">
        <v>1121</v>
      </c>
      <c r="K783" s="93" t="s">
        <v>25</v>
      </c>
      <c r="L783" s="94">
        <v>302.53000000000003</v>
      </c>
      <c r="M783" s="90" t="s">
        <v>21</v>
      </c>
      <c r="N783" s="93" t="s">
        <v>22</v>
      </c>
      <c r="O783" s="93" t="s">
        <v>1123</v>
      </c>
      <c r="P783" s="95">
        <v>42531</v>
      </c>
      <c r="Q783" s="90" t="s">
        <v>23</v>
      </c>
    </row>
    <row r="784" spans="1:17" x14ac:dyDescent="0.25">
      <c r="A784" s="90" t="s">
        <v>300</v>
      </c>
      <c r="B784" s="91" t="s">
        <v>17</v>
      </c>
      <c r="C784" s="92" t="s">
        <v>41</v>
      </c>
      <c r="D784" s="92" t="s">
        <v>1093</v>
      </c>
      <c r="E784" s="90" t="s">
        <v>18</v>
      </c>
      <c r="F784" s="92" t="s">
        <v>1094</v>
      </c>
      <c r="G784" s="92" t="s">
        <v>1095</v>
      </c>
      <c r="H784" s="90" t="s">
        <v>1096</v>
      </c>
      <c r="I784" s="90" t="s">
        <v>18</v>
      </c>
      <c r="J784" s="93" t="s">
        <v>1097</v>
      </c>
      <c r="K784" s="93" t="s">
        <v>25</v>
      </c>
      <c r="L784" s="94">
        <v>319.2</v>
      </c>
      <c r="M784" s="90" t="s">
        <v>21</v>
      </c>
      <c r="N784" s="93" t="s">
        <v>22</v>
      </c>
      <c r="O784" s="93" t="s">
        <v>1105</v>
      </c>
      <c r="P784" s="95">
        <v>42227</v>
      </c>
      <c r="Q784" s="90" t="s">
        <v>23</v>
      </c>
    </row>
    <row r="785" spans="1:17" x14ac:dyDescent="0.25">
      <c r="A785" s="90" t="s">
        <v>300</v>
      </c>
      <c r="B785" s="91" t="s">
        <v>17</v>
      </c>
      <c r="C785" s="92" t="s">
        <v>41</v>
      </c>
      <c r="D785" s="92" t="s">
        <v>1093</v>
      </c>
      <c r="E785" s="90" t="s">
        <v>18</v>
      </c>
      <c r="F785" s="92" t="s">
        <v>1094</v>
      </c>
      <c r="G785" s="92" t="s">
        <v>1095</v>
      </c>
      <c r="H785" s="90" t="s">
        <v>1103</v>
      </c>
      <c r="I785" s="90" t="s">
        <v>18</v>
      </c>
      <c r="J785" s="93" t="s">
        <v>1097</v>
      </c>
      <c r="K785" s="93" t="s">
        <v>25</v>
      </c>
      <c r="L785" s="94">
        <v>319.2</v>
      </c>
      <c r="M785" s="90" t="s">
        <v>21</v>
      </c>
      <c r="N785" s="93" t="s">
        <v>22</v>
      </c>
      <c r="O785" s="93" t="s">
        <v>1106</v>
      </c>
      <c r="P785" s="95">
        <v>42227</v>
      </c>
      <c r="Q785" s="90" t="s">
        <v>23</v>
      </c>
    </row>
    <row r="786" spans="1:17" x14ac:dyDescent="0.25">
      <c r="A786" s="90" t="s">
        <v>300</v>
      </c>
      <c r="B786" s="91" t="s">
        <v>17</v>
      </c>
      <c r="C786" s="92" t="s">
        <v>41</v>
      </c>
      <c r="D786" s="92" t="s">
        <v>1093</v>
      </c>
      <c r="E786" s="90" t="s">
        <v>18</v>
      </c>
      <c r="F786" s="92" t="s">
        <v>1094</v>
      </c>
      <c r="G786" s="92" t="s">
        <v>1095</v>
      </c>
      <c r="H786" s="90" t="s">
        <v>1099</v>
      </c>
      <c r="I786" s="90" t="s">
        <v>18</v>
      </c>
      <c r="J786" s="93" t="s">
        <v>1097</v>
      </c>
      <c r="K786" s="93" t="s">
        <v>25</v>
      </c>
      <c r="L786" s="94">
        <v>319.2</v>
      </c>
      <c r="M786" s="90" t="s">
        <v>21</v>
      </c>
      <c r="N786" s="93" t="s">
        <v>22</v>
      </c>
      <c r="O786" s="93" t="s">
        <v>1107</v>
      </c>
      <c r="P786" s="95">
        <v>42227</v>
      </c>
      <c r="Q786" s="90" t="s">
        <v>23</v>
      </c>
    </row>
    <row r="787" spans="1:17" x14ac:dyDescent="0.25">
      <c r="A787" s="90" t="s">
        <v>49</v>
      </c>
      <c r="B787" s="91" t="s">
        <v>17</v>
      </c>
      <c r="C787" s="92" t="s">
        <v>41</v>
      </c>
      <c r="D787" s="92" t="s">
        <v>1093</v>
      </c>
      <c r="E787" s="90" t="s">
        <v>18</v>
      </c>
      <c r="F787" s="92" t="s">
        <v>1094</v>
      </c>
      <c r="G787" s="92" t="s">
        <v>1095</v>
      </c>
      <c r="H787" s="90" t="s">
        <v>1096</v>
      </c>
      <c r="I787" s="90" t="s">
        <v>18</v>
      </c>
      <c r="J787" s="93" t="s">
        <v>1097</v>
      </c>
      <c r="K787" s="93" t="s">
        <v>25</v>
      </c>
      <c r="L787" s="94">
        <v>65</v>
      </c>
      <c r="M787" s="90" t="s">
        <v>21</v>
      </c>
      <c r="N787" s="93" t="s">
        <v>22</v>
      </c>
      <c r="O787" s="93" t="s">
        <v>1098</v>
      </c>
      <c r="P787" s="95">
        <v>42258</v>
      </c>
      <c r="Q787" s="90" t="s">
        <v>23</v>
      </c>
    </row>
    <row r="788" spans="1:17" x14ac:dyDescent="0.25">
      <c r="A788" s="90" t="s">
        <v>49</v>
      </c>
      <c r="B788" s="91" t="s">
        <v>17</v>
      </c>
      <c r="C788" s="92" t="s">
        <v>41</v>
      </c>
      <c r="D788" s="92" t="s">
        <v>1093</v>
      </c>
      <c r="E788" s="90" t="s">
        <v>18</v>
      </c>
      <c r="F788" s="92" t="s">
        <v>1094</v>
      </c>
      <c r="G788" s="92" t="s">
        <v>1095</v>
      </c>
      <c r="H788" s="90" t="s">
        <v>1099</v>
      </c>
      <c r="I788" s="90" t="s">
        <v>18</v>
      </c>
      <c r="J788" s="93" t="s">
        <v>1097</v>
      </c>
      <c r="K788" s="93" t="s">
        <v>25</v>
      </c>
      <c r="L788" s="94">
        <v>65</v>
      </c>
      <c r="M788" s="90" t="s">
        <v>21</v>
      </c>
      <c r="N788" s="93" t="s">
        <v>22</v>
      </c>
      <c r="O788" s="93" t="s">
        <v>1100</v>
      </c>
      <c r="P788" s="95">
        <v>42258</v>
      </c>
      <c r="Q788" s="90" t="s">
        <v>23</v>
      </c>
    </row>
    <row r="789" spans="1:17" x14ac:dyDescent="0.25">
      <c r="A789" s="90" t="s">
        <v>49</v>
      </c>
      <c r="B789" s="91" t="s">
        <v>17</v>
      </c>
      <c r="C789" s="92" t="s">
        <v>41</v>
      </c>
      <c r="D789" s="92" t="s">
        <v>1093</v>
      </c>
      <c r="E789" s="90" t="s">
        <v>18</v>
      </c>
      <c r="F789" s="92" t="s">
        <v>1094</v>
      </c>
      <c r="G789" s="92" t="s">
        <v>1095</v>
      </c>
      <c r="H789" s="90" t="s">
        <v>1101</v>
      </c>
      <c r="I789" s="90" t="s">
        <v>18</v>
      </c>
      <c r="J789" s="93" t="s">
        <v>1097</v>
      </c>
      <c r="K789" s="93" t="s">
        <v>25</v>
      </c>
      <c r="L789" s="94">
        <v>428.91</v>
      </c>
      <c r="M789" s="90" t="s">
        <v>21</v>
      </c>
      <c r="N789" s="93" t="s">
        <v>22</v>
      </c>
      <c r="O789" s="93" t="s">
        <v>1102</v>
      </c>
      <c r="P789" s="95">
        <v>42258</v>
      </c>
      <c r="Q789" s="90" t="s">
        <v>23</v>
      </c>
    </row>
    <row r="790" spans="1:17" x14ac:dyDescent="0.25">
      <c r="A790" s="90" t="s">
        <v>49</v>
      </c>
      <c r="B790" s="91" t="s">
        <v>17</v>
      </c>
      <c r="C790" s="92" t="s">
        <v>41</v>
      </c>
      <c r="D790" s="92" t="s">
        <v>1093</v>
      </c>
      <c r="E790" s="90" t="s">
        <v>18</v>
      </c>
      <c r="F790" s="92" t="s">
        <v>1094</v>
      </c>
      <c r="G790" s="92" t="s">
        <v>1095</v>
      </c>
      <c r="H790" s="90" t="s">
        <v>1103</v>
      </c>
      <c r="I790" s="90" t="s">
        <v>18</v>
      </c>
      <c r="J790" s="93" t="s">
        <v>1097</v>
      </c>
      <c r="K790" s="93" t="s">
        <v>25</v>
      </c>
      <c r="L790" s="94">
        <v>65</v>
      </c>
      <c r="M790" s="90" t="s">
        <v>21</v>
      </c>
      <c r="N790" s="93" t="s">
        <v>22</v>
      </c>
      <c r="O790" s="93" t="s">
        <v>1104</v>
      </c>
      <c r="P790" s="95">
        <v>42258</v>
      </c>
      <c r="Q790" s="90" t="s">
        <v>23</v>
      </c>
    </row>
    <row r="791" spans="1:17" x14ac:dyDescent="0.25">
      <c r="A791" s="90" t="s">
        <v>49</v>
      </c>
      <c r="B791" s="91" t="s">
        <v>17</v>
      </c>
      <c r="C791" s="92" t="s">
        <v>41</v>
      </c>
      <c r="D791" s="92" t="s">
        <v>1093</v>
      </c>
      <c r="E791" s="90" t="s">
        <v>18</v>
      </c>
      <c r="F791" s="92" t="s">
        <v>1094</v>
      </c>
      <c r="G791" s="92" t="s">
        <v>1095</v>
      </c>
      <c r="H791" s="90" t="s">
        <v>1101</v>
      </c>
      <c r="I791" s="90" t="s">
        <v>18</v>
      </c>
      <c r="J791" s="93" t="s">
        <v>1097</v>
      </c>
      <c r="K791" s="93" t="s">
        <v>25</v>
      </c>
      <c r="L791" s="94">
        <v>-428.91</v>
      </c>
      <c r="M791" s="90" t="s">
        <v>21</v>
      </c>
      <c r="N791" s="93" t="s">
        <v>22</v>
      </c>
      <c r="O791" s="93" t="s">
        <v>1163</v>
      </c>
      <c r="P791" s="95">
        <v>42258</v>
      </c>
      <c r="Q791" s="90" t="s">
        <v>23</v>
      </c>
    </row>
    <row r="792" spans="1:17" x14ac:dyDescent="0.25">
      <c r="A792" s="90" t="s">
        <v>49</v>
      </c>
      <c r="B792" s="91" t="s">
        <v>17</v>
      </c>
      <c r="C792" s="92" t="s">
        <v>41</v>
      </c>
      <c r="D792" s="92" t="s">
        <v>1093</v>
      </c>
      <c r="E792" s="90" t="s">
        <v>18</v>
      </c>
      <c r="F792" s="92" t="s">
        <v>1094</v>
      </c>
      <c r="G792" s="92" t="s">
        <v>1095</v>
      </c>
      <c r="H792" s="90" t="s">
        <v>1096</v>
      </c>
      <c r="I792" s="90" t="s">
        <v>18</v>
      </c>
      <c r="J792" s="93" t="s">
        <v>1097</v>
      </c>
      <c r="K792" s="93" t="s">
        <v>25</v>
      </c>
      <c r="L792" s="94">
        <v>44.71</v>
      </c>
      <c r="M792" s="90" t="s">
        <v>21</v>
      </c>
      <c r="N792" s="93" t="s">
        <v>22</v>
      </c>
      <c r="O792" s="93" t="s">
        <v>1164</v>
      </c>
      <c r="P792" s="95">
        <v>42258</v>
      </c>
      <c r="Q792" s="90" t="s">
        <v>23</v>
      </c>
    </row>
    <row r="793" spans="1:17" x14ac:dyDescent="0.25">
      <c r="A793" s="90" t="s">
        <v>40</v>
      </c>
      <c r="B793" s="91" t="s">
        <v>17</v>
      </c>
      <c r="C793" s="92" t="s">
        <v>41</v>
      </c>
      <c r="D793" s="92" t="s">
        <v>1093</v>
      </c>
      <c r="E793" s="90" t="s">
        <v>18</v>
      </c>
      <c r="F793" s="92" t="s">
        <v>1094</v>
      </c>
      <c r="G793" s="92" t="s">
        <v>1095</v>
      </c>
      <c r="H793" s="90" t="s">
        <v>1157</v>
      </c>
      <c r="I793" s="90" t="s">
        <v>18</v>
      </c>
      <c r="J793" s="93" t="s">
        <v>1109</v>
      </c>
      <c r="K793" s="93" t="s">
        <v>25</v>
      </c>
      <c r="L793" s="94">
        <v>109.48</v>
      </c>
      <c r="M793" s="90" t="s">
        <v>21</v>
      </c>
      <c r="N793" s="93" t="s">
        <v>22</v>
      </c>
      <c r="O793" s="93" t="s">
        <v>1158</v>
      </c>
      <c r="P793" s="95">
        <v>42289</v>
      </c>
      <c r="Q793" s="90" t="s">
        <v>23</v>
      </c>
    </row>
    <row r="794" spans="1:17" x14ac:dyDescent="0.25">
      <c r="A794" s="90" t="s">
        <v>462</v>
      </c>
      <c r="B794" s="91" t="s">
        <v>17</v>
      </c>
      <c r="C794" s="92" t="s">
        <v>41</v>
      </c>
      <c r="D794" s="92" t="s">
        <v>1093</v>
      </c>
      <c r="E794" s="90" t="s">
        <v>18</v>
      </c>
      <c r="F794" s="92" t="s">
        <v>1094</v>
      </c>
      <c r="G794" s="92" t="s">
        <v>1095</v>
      </c>
      <c r="H794" s="90" t="s">
        <v>1149</v>
      </c>
      <c r="I794" s="90" t="s">
        <v>18</v>
      </c>
      <c r="J794" s="93" t="s">
        <v>1109</v>
      </c>
      <c r="K794" s="93" t="s">
        <v>25</v>
      </c>
      <c r="L794" s="94">
        <v>419.38</v>
      </c>
      <c r="M794" s="90" t="s">
        <v>21</v>
      </c>
      <c r="N794" s="93" t="s">
        <v>22</v>
      </c>
      <c r="O794" s="93" t="s">
        <v>1150</v>
      </c>
      <c r="P794" s="95">
        <v>42318</v>
      </c>
      <c r="Q794" s="90" t="s">
        <v>23</v>
      </c>
    </row>
    <row r="795" spans="1:17" x14ac:dyDescent="0.25">
      <c r="A795" s="90" t="s">
        <v>462</v>
      </c>
      <c r="B795" s="91" t="s">
        <v>17</v>
      </c>
      <c r="C795" s="92" t="s">
        <v>41</v>
      </c>
      <c r="D795" s="92" t="s">
        <v>1093</v>
      </c>
      <c r="E795" s="90" t="s">
        <v>18</v>
      </c>
      <c r="F795" s="92" t="s">
        <v>1094</v>
      </c>
      <c r="G795" s="92" t="s">
        <v>1095</v>
      </c>
      <c r="H795" s="90" t="s">
        <v>1153</v>
      </c>
      <c r="I795" s="90" t="s">
        <v>18</v>
      </c>
      <c r="J795" s="93" t="s">
        <v>1109</v>
      </c>
      <c r="K795" s="93" t="s">
        <v>25</v>
      </c>
      <c r="L795" s="94">
        <v>419.38</v>
      </c>
      <c r="M795" s="90" t="s">
        <v>21</v>
      </c>
      <c r="N795" s="93" t="s">
        <v>22</v>
      </c>
      <c r="O795" s="93" t="s">
        <v>1154</v>
      </c>
      <c r="P795" s="95">
        <v>42318</v>
      </c>
      <c r="Q795" s="90" t="s">
        <v>23</v>
      </c>
    </row>
    <row r="796" spans="1:17" x14ac:dyDescent="0.25">
      <c r="A796" s="90" t="s">
        <v>462</v>
      </c>
      <c r="B796" s="91" t="s">
        <v>17</v>
      </c>
      <c r="C796" s="92" t="s">
        <v>41</v>
      </c>
      <c r="D796" s="92" t="s">
        <v>1093</v>
      </c>
      <c r="E796" s="90" t="s">
        <v>18</v>
      </c>
      <c r="F796" s="92" t="s">
        <v>1094</v>
      </c>
      <c r="G796" s="92" t="s">
        <v>1095</v>
      </c>
      <c r="H796" s="90" t="s">
        <v>1155</v>
      </c>
      <c r="I796" s="90" t="s">
        <v>18</v>
      </c>
      <c r="J796" s="93" t="s">
        <v>1109</v>
      </c>
      <c r="K796" s="93" t="s">
        <v>25</v>
      </c>
      <c r="L796" s="94">
        <v>419.38</v>
      </c>
      <c r="M796" s="90" t="s">
        <v>21</v>
      </c>
      <c r="N796" s="93" t="s">
        <v>22</v>
      </c>
      <c r="O796" s="93" t="s">
        <v>1156</v>
      </c>
      <c r="P796" s="95">
        <v>42318</v>
      </c>
      <c r="Q796" s="90" t="s">
        <v>23</v>
      </c>
    </row>
    <row r="797" spans="1:17" x14ac:dyDescent="0.25">
      <c r="A797" s="90" t="s">
        <v>1116</v>
      </c>
      <c r="B797" s="91" t="s">
        <v>17</v>
      </c>
      <c r="C797" s="92" t="s">
        <v>41</v>
      </c>
      <c r="D797" s="92" t="s">
        <v>1117</v>
      </c>
      <c r="E797" s="90" t="s">
        <v>18</v>
      </c>
      <c r="F797" s="92" t="s">
        <v>1094</v>
      </c>
      <c r="G797" s="92" t="s">
        <v>191</v>
      </c>
      <c r="H797" s="90" t="s">
        <v>18</v>
      </c>
      <c r="I797" s="90" t="s">
        <v>18</v>
      </c>
      <c r="J797" s="93" t="s">
        <v>1118</v>
      </c>
      <c r="K797" s="93" t="s">
        <v>251</v>
      </c>
      <c r="L797" s="94">
        <v>239.39000000000001</v>
      </c>
      <c r="M797" s="90" t="s">
        <v>21</v>
      </c>
      <c r="N797" s="93" t="s">
        <v>22</v>
      </c>
      <c r="O797" s="93" t="s">
        <v>904</v>
      </c>
      <c r="P797" s="95">
        <v>42600</v>
      </c>
      <c r="Q797" s="90" t="s">
        <v>23</v>
      </c>
    </row>
    <row r="798" spans="1:17" x14ac:dyDescent="0.25">
      <c r="A798" s="90" t="s">
        <v>1116</v>
      </c>
      <c r="B798" s="91" t="s">
        <v>17</v>
      </c>
      <c r="C798" s="92" t="s">
        <v>41</v>
      </c>
      <c r="D798" s="92" t="s">
        <v>1117</v>
      </c>
      <c r="E798" s="90" t="s">
        <v>18</v>
      </c>
      <c r="F798" s="92" t="s">
        <v>1094</v>
      </c>
      <c r="G798" s="92" t="s">
        <v>191</v>
      </c>
      <c r="H798" s="90" t="s">
        <v>18</v>
      </c>
      <c r="I798" s="90" t="s">
        <v>18</v>
      </c>
      <c r="J798" s="93" t="s">
        <v>1118</v>
      </c>
      <c r="K798" s="93" t="s">
        <v>251</v>
      </c>
      <c r="L798" s="94">
        <v>401.99</v>
      </c>
      <c r="M798" s="90" t="s">
        <v>21</v>
      </c>
      <c r="N798" s="93" t="s">
        <v>22</v>
      </c>
      <c r="O798" s="93" t="s">
        <v>904</v>
      </c>
      <c r="P798" s="95">
        <v>42600</v>
      </c>
      <c r="Q798" s="90" t="s">
        <v>23</v>
      </c>
    </row>
    <row r="799" spans="1:17" x14ac:dyDescent="0.25">
      <c r="A799" s="90" t="s">
        <v>751</v>
      </c>
      <c r="B799" s="91" t="s">
        <v>17</v>
      </c>
      <c r="C799" s="92" t="s">
        <v>41</v>
      </c>
      <c r="D799" s="92" t="s">
        <v>1117</v>
      </c>
      <c r="E799" s="90" t="s">
        <v>18</v>
      </c>
      <c r="F799" s="92" t="s">
        <v>1094</v>
      </c>
      <c r="G799" s="92" t="s">
        <v>191</v>
      </c>
      <c r="H799" s="90" t="s">
        <v>18</v>
      </c>
      <c r="I799" s="90" t="s">
        <v>18</v>
      </c>
      <c r="J799" s="93" t="s">
        <v>1118</v>
      </c>
      <c r="K799" s="93" t="s">
        <v>251</v>
      </c>
      <c r="L799" s="94">
        <v>432.6</v>
      </c>
      <c r="M799" s="90" t="s">
        <v>21</v>
      </c>
      <c r="N799" s="93" t="s">
        <v>22</v>
      </c>
      <c r="O799" s="93" t="s">
        <v>1120</v>
      </c>
      <c r="P799" s="95">
        <v>42562</v>
      </c>
      <c r="Q799" s="90" t="s">
        <v>23</v>
      </c>
    </row>
    <row r="800" spans="1:17" x14ac:dyDescent="0.25">
      <c r="A800" s="90" t="s">
        <v>462</v>
      </c>
      <c r="B800" s="91" t="s">
        <v>17</v>
      </c>
      <c r="C800" s="92" t="s">
        <v>41</v>
      </c>
      <c r="D800" s="92" t="s">
        <v>1093</v>
      </c>
      <c r="E800" s="90" t="s">
        <v>18</v>
      </c>
      <c r="F800" s="92" t="s">
        <v>1094</v>
      </c>
      <c r="G800" s="92" t="s">
        <v>1095</v>
      </c>
      <c r="H800" s="90" t="s">
        <v>1151</v>
      </c>
      <c r="I800" s="90" t="s">
        <v>18</v>
      </c>
      <c r="J800" s="93" t="s">
        <v>1109</v>
      </c>
      <c r="K800" s="93" t="s">
        <v>251</v>
      </c>
      <c r="L800" s="94">
        <v>419.38</v>
      </c>
      <c r="M800" s="90" t="s">
        <v>21</v>
      </c>
      <c r="N800" s="93" t="s">
        <v>22</v>
      </c>
      <c r="O800" s="93" t="s">
        <v>1152</v>
      </c>
      <c r="P800" s="95">
        <v>42318</v>
      </c>
      <c r="Q800" s="90" t="s">
        <v>23</v>
      </c>
    </row>
    <row r="801" spans="1:17" x14ac:dyDescent="0.25">
      <c r="A801" s="90" t="s">
        <v>1116</v>
      </c>
      <c r="B801" s="91" t="s">
        <v>17</v>
      </c>
      <c r="C801" s="92" t="s">
        <v>41</v>
      </c>
      <c r="D801" s="92" t="s">
        <v>1117</v>
      </c>
      <c r="E801" s="90" t="s">
        <v>18</v>
      </c>
      <c r="F801" s="92" t="s">
        <v>1094</v>
      </c>
      <c r="G801" s="92" t="s">
        <v>191</v>
      </c>
      <c r="H801" s="90" t="s">
        <v>18</v>
      </c>
      <c r="I801" s="90" t="s">
        <v>18</v>
      </c>
      <c r="J801" s="93" t="s">
        <v>1118</v>
      </c>
      <c r="K801" s="93" t="s">
        <v>417</v>
      </c>
      <c r="L801" s="94">
        <v>495.2</v>
      </c>
      <c r="M801" s="90" t="s">
        <v>21</v>
      </c>
      <c r="N801" s="93" t="s">
        <v>22</v>
      </c>
      <c r="O801" s="93" t="s">
        <v>904</v>
      </c>
      <c r="P801" s="95">
        <v>42600</v>
      </c>
      <c r="Q801" s="90" t="s">
        <v>23</v>
      </c>
    </row>
    <row r="802" spans="1:17" x14ac:dyDescent="0.25">
      <c r="A802" s="90" t="s">
        <v>103</v>
      </c>
      <c r="B802" s="91" t="s">
        <v>17</v>
      </c>
      <c r="C802" s="92" t="s">
        <v>41</v>
      </c>
      <c r="D802" s="92" t="s">
        <v>1111</v>
      </c>
      <c r="E802" s="90" t="s">
        <v>18</v>
      </c>
      <c r="F802" s="92" t="s">
        <v>1094</v>
      </c>
      <c r="G802" s="92" t="s">
        <v>1112</v>
      </c>
      <c r="H802" s="90" t="s">
        <v>1113</v>
      </c>
      <c r="I802" s="90" t="s">
        <v>18</v>
      </c>
      <c r="J802" s="93" t="s">
        <v>1114</v>
      </c>
      <c r="K802" s="93" t="s">
        <v>27</v>
      </c>
      <c r="L802" s="94">
        <v>250</v>
      </c>
      <c r="M802" s="90" t="s">
        <v>21</v>
      </c>
      <c r="N802" s="93" t="s">
        <v>22</v>
      </c>
      <c r="O802" s="93" t="s">
        <v>1115</v>
      </c>
      <c r="P802" s="95">
        <v>42318</v>
      </c>
      <c r="Q802" s="90" t="s">
        <v>23</v>
      </c>
    </row>
    <row r="803" spans="1:17" x14ac:dyDescent="0.25">
      <c r="A803" s="90" t="s">
        <v>212</v>
      </c>
      <c r="B803" s="91" t="s">
        <v>17</v>
      </c>
      <c r="C803" s="92" t="s">
        <v>41</v>
      </c>
      <c r="D803" s="92" t="s">
        <v>1093</v>
      </c>
      <c r="E803" s="90" t="s">
        <v>18</v>
      </c>
      <c r="F803" s="92" t="s">
        <v>1094</v>
      </c>
      <c r="G803" s="92" t="s">
        <v>1095</v>
      </c>
      <c r="H803" s="90" t="s">
        <v>1108</v>
      </c>
      <c r="I803" s="90" t="s">
        <v>18</v>
      </c>
      <c r="J803" s="93" t="s">
        <v>1109</v>
      </c>
      <c r="K803" s="93" t="s">
        <v>27</v>
      </c>
      <c r="L803" s="94">
        <v>1300</v>
      </c>
      <c r="M803" s="90" t="s">
        <v>21</v>
      </c>
      <c r="N803" s="93" t="s">
        <v>22</v>
      </c>
      <c r="O803" s="93" t="s">
        <v>1110</v>
      </c>
      <c r="P803" s="95">
        <v>42352</v>
      </c>
      <c r="Q803" s="90" t="s">
        <v>23</v>
      </c>
    </row>
    <row r="804" spans="1:17" x14ac:dyDescent="0.25">
      <c r="A804" s="90"/>
      <c r="B804" s="91"/>
      <c r="C804" s="92"/>
      <c r="D804" s="92"/>
      <c r="E804" s="90"/>
      <c r="F804" s="92"/>
      <c r="G804" s="92"/>
      <c r="H804" s="90"/>
      <c r="I804" s="90"/>
      <c r="J804" s="93"/>
      <c r="K804" s="93"/>
      <c r="L804" s="94">
        <f>SUM(L757:L803)</f>
        <v>11827.499999999998</v>
      </c>
      <c r="M804" s="90"/>
      <c r="N804" s="93"/>
      <c r="O804" s="93"/>
      <c r="P804" s="95"/>
      <c r="Q804" s="90"/>
    </row>
    <row r="805" spans="1:17" x14ac:dyDescent="0.25">
      <c r="A805" s="90" t="s">
        <v>152</v>
      </c>
      <c r="B805" s="91" t="s">
        <v>17</v>
      </c>
      <c r="C805" s="92" t="s">
        <v>41</v>
      </c>
      <c r="D805" s="92" t="s">
        <v>42</v>
      </c>
      <c r="E805" s="90" t="s">
        <v>18</v>
      </c>
      <c r="F805" s="92" t="s">
        <v>1165</v>
      </c>
      <c r="G805" s="92" t="s">
        <v>19</v>
      </c>
      <c r="H805" s="90" t="s">
        <v>1166</v>
      </c>
      <c r="I805" s="90" t="s">
        <v>18</v>
      </c>
      <c r="J805" s="93" t="s">
        <v>18</v>
      </c>
      <c r="K805" s="93" t="s">
        <v>20</v>
      </c>
      <c r="L805" s="94">
        <v>279.99</v>
      </c>
      <c r="M805" s="90" t="s">
        <v>21</v>
      </c>
      <c r="N805" s="93" t="s">
        <v>22</v>
      </c>
      <c r="O805" s="93" t="s">
        <v>1167</v>
      </c>
      <c r="P805" s="95">
        <v>42439</v>
      </c>
      <c r="Q805" s="90" t="s">
        <v>23</v>
      </c>
    </row>
    <row r="806" spans="1:17" x14ac:dyDescent="0.25">
      <c r="A806" s="90" t="s">
        <v>244</v>
      </c>
      <c r="B806" s="91" t="s">
        <v>17</v>
      </c>
      <c r="C806" s="92" t="s">
        <v>41</v>
      </c>
      <c r="D806" s="92" t="s">
        <v>42</v>
      </c>
      <c r="E806" s="90" t="s">
        <v>18</v>
      </c>
      <c r="F806" s="92" t="s">
        <v>1165</v>
      </c>
      <c r="G806" s="92" t="s">
        <v>26</v>
      </c>
      <c r="H806" s="90" t="s">
        <v>1168</v>
      </c>
      <c r="I806" s="90" t="s">
        <v>18</v>
      </c>
      <c r="J806" s="93" t="s">
        <v>18</v>
      </c>
      <c r="K806" s="93" t="s">
        <v>27</v>
      </c>
      <c r="L806" s="94">
        <v>295</v>
      </c>
      <c r="M806" s="90" t="s">
        <v>21</v>
      </c>
      <c r="N806" s="93" t="s">
        <v>22</v>
      </c>
      <c r="O806" s="93" t="s">
        <v>1169</v>
      </c>
      <c r="P806" s="95">
        <v>42500</v>
      </c>
      <c r="Q806" s="90" t="s">
        <v>23</v>
      </c>
    </row>
    <row r="807" spans="1:17" x14ac:dyDescent="0.25">
      <c r="A807" s="90" t="s">
        <v>704</v>
      </c>
      <c r="B807" s="91" t="s">
        <v>17</v>
      </c>
      <c r="C807" s="92" t="s">
        <v>41</v>
      </c>
      <c r="D807" s="92" t="s">
        <v>42</v>
      </c>
      <c r="E807" s="90" t="s">
        <v>18</v>
      </c>
      <c r="F807" s="92" t="s">
        <v>1165</v>
      </c>
      <c r="G807" s="92" t="s">
        <v>26</v>
      </c>
      <c r="H807" s="90" t="s">
        <v>18</v>
      </c>
      <c r="I807" s="90" t="s">
        <v>18</v>
      </c>
      <c r="J807" s="93" t="s">
        <v>18</v>
      </c>
      <c r="K807" s="93" t="s">
        <v>29</v>
      </c>
      <c r="L807" s="94">
        <v>349.2</v>
      </c>
      <c r="M807" s="90" t="s">
        <v>21</v>
      </c>
      <c r="N807" s="93" t="s">
        <v>22</v>
      </c>
      <c r="O807" s="93" t="s">
        <v>1170</v>
      </c>
      <c r="P807" s="95">
        <v>42500</v>
      </c>
      <c r="Q807" s="90" t="s">
        <v>23</v>
      </c>
    </row>
    <row r="808" spans="1:17" x14ac:dyDescent="0.25">
      <c r="A808" s="90" t="s">
        <v>40</v>
      </c>
      <c r="B808" s="91" t="s">
        <v>17</v>
      </c>
      <c r="C808" s="92" t="s">
        <v>41</v>
      </c>
      <c r="D808" s="92" t="s">
        <v>42</v>
      </c>
      <c r="E808" s="90" t="s">
        <v>18</v>
      </c>
      <c r="F808" s="92" t="s">
        <v>1165</v>
      </c>
      <c r="G808" s="92" t="s">
        <v>26</v>
      </c>
      <c r="H808" s="90" t="s">
        <v>1171</v>
      </c>
      <c r="I808" s="90" t="s">
        <v>18</v>
      </c>
      <c r="J808" s="93" t="s">
        <v>18</v>
      </c>
      <c r="K808" s="93" t="s">
        <v>25</v>
      </c>
      <c r="L808" s="94">
        <v>209.70000000000002</v>
      </c>
      <c r="M808" s="90" t="s">
        <v>21</v>
      </c>
      <c r="N808" s="93" t="s">
        <v>22</v>
      </c>
      <c r="O808" s="93" t="s">
        <v>1172</v>
      </c>
      <c r="P808" s="95">
        <v>42289</v>
      </c>
      <c r="Q808" s="90" t="s">
        <v>23</v>
      </c>
    </row>
    <row r="809" spans="1:17" x14ac:dyDescent="0.25">
      <c r="A809" s="90" t="s">
        <v>40</v>
      </c>
      <c r="B809" s="91" t="s">
        <v>17</v>
      </c>
      <c r="C809" s="92" t="s">
        <v>41</v>
      </c>
      <c r="D809" s="92" t="s">
        <v>95</v>
      </c>
      <c r="E809" s="90" t="s">
        <v>18</v>
      </c>
      <c r="F809" s="92" t="s">
        <v>1165</v>
      </c>
      <c r="G809" s="92" t="s">
        <v>26</v>
      </c>
      <c r="H809" s="90" t="s">
        <v>1173</v>
      </c>
      <c r="I809" s="90" t="s">
        <v>18</v>
      </c>
      <c r="J809" s="93" t="s">
        <v>18</v>
      </c>
      <c r="K809" s="93" t="s">
        <v>25</v>
      </c>
      <c r="L809" s="94">
        <v>276.97000000000003</v>
      </c>
      <c r="M809" s="90" t="s">
        <v>21</v>
      </c>
      <c r="N809" s="93" t="s">
        <v>22</v>
      </c>
      <c r="O809" s="93" t="s">
        <v>1174</v>
      </c>
      <c r="P809" s="95">
        <v>42289</v>
      </c>
      <c r="Q809" s="90" t="s">
        <v>23</v>
      </c>
    </row>
    <row r="810" spans="1:17" x14ac:dyDescent="0.25">
      <c r="A810" s="90" t="s">
        <v>40</v>
      </c>
      <c r="B810" s="91" t="s">
        <v>17</v>
      </c>
      <c r="C810" s="92" t="s">
        <v>41</v>
      </c>
      <c r="D810" s="92" t="s">
        <v>95</v>
      </c>
      <c r="E810" s="90" t="s">
        <v>18</v>
      </c>
      <c r="F810" s="92" t="s">
        <v>1165</v>
      </c>
      <c r="G810" s="92" t="s">
        <v>26</v>
      </c>
      <c r="H810" s="90" t="s">
        <v>1173</v>
      </c>
      <c r="I810" s="90" t="s">
        <v>18</v>
      </c>
      <c r="J810" s="93" t="s">
        <v>18</v>
      </c>
      <c r="K810" s="93" t="s">
        <v>25</v>
      </c>
      <c r="L810" s="94">
        <v>109.69</v>
      </c>
      <c r="M810" s="90" t="s">
        <v>21</v>
      </c>
      <c r="N810" s="93" t="s">
        <v>22</v>
      </c>
      <c r="O810" s="93" t="s">
        <v>1175</v>
      </c>
      <c r="P810" s="95">
        <v>42289</v>
      </c>
      <c r="Q810" s="90" t="s">
        <v>23</v>
      </c>
    </row>
    <row r="811" spans="1:17" x14ac:dyDescent="0.25">
      <c r="A811" s="90" t="s">
        <v>447</v>
      </c>
      <c r="B811" s="91" t="s">
        <v>17</v>
      </c>
      <c r="C811" s="92" t="s">
        <v>41</v>
      </c>
      <c r="D811" s="92" t="s">
        <v>42</v>
      </c>
      <c r="E811" s="90" t="s">
        <v>18</v>
      </c>
      <c r="F811" s="92" t="s">
        <v>1165</v>
      </c>
      <c r="G811" s="92" t="s">
        <v>26</v>
      </c>
      <c r="H811" s="90" t="s">
        <v>1176</v>
      </c>
      <c r="I811" s="90" t="s">
        <v>18</v>
      </c>
      <c r="J811" s="93" t="s">
        <v>18</v>
      </c>
      <c r="K811" s="93" t="s">
        <v>25</v>
      </c>
      <c r="L811" s="94">
        <v>668.6</v>
      </c>
      <c r="M811" s="90" t="s">
        <v>21</v>
      </c>
      <c r="N811" s="93" t="s">
        <v>22</v>
      </c>
      <c r="O811" s="93" t="s">
        <v>1177</v>
      </c>
      <c r="P811" s="95">
        <v>42349</v>
      </c>
      <c r="Q811" s="90" t="s">
        <v>23</v>
      </c>
    </row>
    <row r="812" spans="1:17" x14ac:dyDescent="0.25">
      <c r="A812" s="90"/>
      <c r="B812" s="91"/>
      <c r="C812" s="92"/>
      <c r="D812" s="92"/>
      <c r="E812" s="90"/>
      <c r="F812" s="92"/>
      <c r="G812" s="92"/>
      <c r="H812" s="90"/>
      <c r="I812" s="90"/>
      <c r="J812" s="93"/>
      <c r="K812" s="93"/>
      <c r="L812" s="94">
        <f>SUM(L805:L811)</f>
        <v>2189.15</v>
      </c>
      <c r="M812" s="90"/>
      <c r="N812" s="93"/>
      <c r="O812" s="93"/>
      <c r="P812" s="95"/>
      <c r="Q812" s="90"/>
    </row>
    <row r="813" spans="1:17" x14ac:dyDescent="0.25">
      <c r="A813" s="90" t="s">
        <v>786</v>
      </c>
      <c r="B813" s="91" t="s">
        <v>17</v>
      </c>
      <c r="C813" s="92" t="s">
        <v>41</v>
      </c>
      <c r="D813" s="92" t="s">
        <v>42</v>
      </c>
      <c r="E813" s="90" t="s">
        <v>18</v>
      </c>
      <c r="F813" s="92" t="s">
        <v>1178</v>
      </c>
      <c r="G813" s="92" t="s">
        <v>23</v>
      </c>
      <c r="H813" s="90" t="s">
        <v>1200</v>
      </c>
      <c r="I813" s="90" t="s">
        <v>18</v>
      </c>
      <c r="J813" s="93" t="s">
        <v>18</v>
      </c>
      <c r="K813" s="93" t="s">
        <v>251</v>
      </c>
      <c r="L813" s="94">
        <v>99.68</v>
      </c>
      <c r="M813" s="90" t="s">
        <v>21</v>
      </c>
      <c r="N813" s="93" t="s">
        <v>22</v>
      </c>
      <c r="O813" s="93" t="s">
        <v>1201</v>
      </c>
      <c r="P813" s="95">
        <v>42592</v>
      </c>
      <c r="Q813" s="90" t="s">
        <v>23</v>
      </c>
    </row>
    <row r="814" spans="1:17" x14ac:dyDescent="0.25">
      <c r="A814" s="90" t="s">
        <v>121</v>
      </c>
      <c r="B814" s="91" t="s">
        <v>17</v>
      </c>
      <c r="C814" s="92" t="s">
        <v>41</v>
      </c>
      <c r="D814" s="92" t="s">
        <v>42</v>
      </c>
      <c r="E814" s="90" t="s">
        <v>18</v>
      </c>
      <c r="F814" s="92" t="s">
        <v>1178</v>
      </c>
      <c r="G814" s="92" t="s">
        <v>869</v>
      </c>
      <c r="H814" s="90" t="s">
        <v>1202</v>
      </c>
      <c r="I814" s="90" t="s">
        <v>18</v>
      </c>
      <c r="J814" s="93" t="s">
        <v>18</v>
      </c>
      <c r="K814" s="93" t="s">
        <v>20</v>
      </c>
      <c r="L814" s="94">
        <v>231.83</v>
      </c>
      <c r="M814" s="90" t="s">
        <v>21</v>
      </c>
      <c r="N814" s="93" t="s">
        <v>22</v>
      </c>
      <c r="O814" s="93" t="s">
        <v>1203</v>
      </c>
      <c r="P814" s="95">
        <v>42289</v>
      </c>
      <c r="Q814" s="90" t="s">
        <v>23</v>
      </c>
    </row>
    <row r="815" spans="1:17" x14ac:dyDescent="0.25">
      <c r="A815" s="90" t="s">
        <v>103</v>
      </c>
      <c r="B815" s="91" t="s">
        <v>17</v>
      </c>
      <c r="C815" s="92" t="s">
        <v>41</v>
      </c>
      <c r="D815" s="92" t="s">
        <v>42</v>
      </c>
      <c r="E815" s="90" t="s">
        <v>18</v>
      </c>
      <c r="F815" s="92" t="s">
        <v>1178</v>
      </c>
      <c r="G815" s="92" t="s">
        <v>869</v>
      </c>
      <c r="H815" s="90" t="s">
        <v>1204</v>
      </c>
      <c r="I815" s="90" t="s">
        <v>18</v>
      </c>
      <c r="J815" s="93" t="s">
        <v>18</v>
      </c>
      <c r="K815" s="93" t="s">
        <v>20</v>
      </c>
      <c r="L815" s="94">
        <v>280.47000000000003</v>
      </c>
      <c r="M815" s="90" t="s">
        <v>21</v>
      </c>
      <c r="N815" s="93" t="s">
        <v>22</v>
      </c>
      <c r="O815" s="93" t="s">
        <v>1203</v>
      </c>
      <c r="P815" s="95">
        <v>42318</v>
      </c>
      <c r="Q815" s="90" t="s">
        <v>23</v>
      </c>
    </row>
    <row r="816" spans="1:17" x14ac:dyDescent="0.25">
      <c r="A816" s="90" t="s">
        <v>103</v>
      </c>
      <c r="B816" s="91" t="s">
        <v>17</v>
      </c>
      <c r="C816" s="92" t="s">
        <v>41</v>
      </c>
      <c r="D816" s="92" t="s">
        <v>42</v>
      </c>
      <c r="E816" s="90" t="s">
        <v>18</v>
      </c>
      <c r="F816" s="92" t="s">
        <v>1178</v>
      </c>
      <c r="G816" s="92" t="s">
        <v>869</v>
      </c>
      <c r="H816" s="90" t="s">
        <v>1206</v>
      </c>
      <c r="I816" s="90" t="s">
        <v>18</v>
      </c>
      <c r="J816" s="93" t="s">
        <v>18</v>
      </c>
      <c r="K816" s="93" t="s">
        <v>20</v>
      </c>
      <c r="L816" s="94">
        <v>188.99</v>
      </c>
      <c r="M816" s="90" t="s">
        <v>21</v>
      </c>
      <c r="N816" s="93" t="s">
        <v>22</v>
      </c>
      <c r="O816" s="93" t="s">
        <v>55</v>
      </c>
      <c r="P816" s="95">
        <v>42318</v>
      </c>
      <c r="Q816" s="90" t="s">
        <v>23</v>
      </c>
    </row>
    <row r="817" spans="1:17" x14ac:dyDescent="0.25">
      <c r="A817" s="90" t="s">
        <v>103</v>
      </c>
      <c r="B817" s="91" t="s">
        <v>17</v>
      </c>
      <c r="C817" s="92" t="s">
        <v>41</v>
      </c>
      <c r="D817" s="92" t="s">
        <v>42</v>
      </c>
      <c r="E817" s="90" t="s">
        <v>18</v>
      </c>
      <c r="F817" s="92" t="s">
        <v>1178</v>
      </c>
      <c r="G817" s="92" t="s">
        <v>1179</v>
      </c>
      <c r="H817" s="90" t="s">
        <v>1185</v>
      </c>
      <c r="I817" s="90" t="s">
        <v>18</v>
      </c>
      <c r="J817" s="93" t="s">
        <v>18</v>
      </c>
      <c r="K817" s="93" t="s">
        <v>27</v>
      </c>
      <c r="L817" s="94">
        <v>60</v>
      </c>
      <c r="M817" s="90" t="s">
        <v>21</v>
      </c>
      <c r="N817" s="93" t="s">
        <v>22</v>
      </c>
      <c r="O817" s="93" t="s">
        <v>1205</v>
      </c>
      <c r="P817" s="95">
        <v>42318</v>
      </c>
      <c r="Q817" s="90" t="s">
        <v>23</v>
      </c>
    </row>
    <row r="818" spans="1:17" x14ac:dyDescent="0.25">
      <c r="A818" s="90" t="s">
        <v>212</v>
      </c>
      <c r="B818" s="91" t="s">
        <v>17</v>
      </c>
      <c r="C818" s="92" t="s">
        <v>41</v>
      </c>
      <c r="D818" s="92" t="s">
        <v>42</v>
      </c>
      <c r="E818" s="90" t="s">
        <v>18</v>
      </c>
      <c r="F818" s="92" t="s">
        <v>1178</v>
      </c>
      <c r="G818" s="92" t="s">
        <v>869</v>
      </c>
      <c r="H818" s="90" t="s">
        <v>1207</v>
      </c>
      <c r="I818" s="90" t="s">
        <v>18</v>
      </c>
      <c r="J818" s="93" t="s">
        <v>18</v>
      </c>
      <c r="K818" s="93" t="s">
        <v>27</v>
      </c>
      <c r="L818" s="94">
        <v>125</v>
      </c>
      <c r="M818" s="90" t="s">
        <v>21</v>
      </c>
      <c r="N818" s="93" t="s">
        <v>22</v>
      </c>
      <c r="O818" s="93" t="s">
        <v>1208</v>
      </c>
      <c r="P818" s="95">
        <v>42352</v>
      </c>
      <c r="Q818" s="90" t="s">
        <v>23</v>
      </c>
    </row>
    <row r="819" spans="1:17" x14ac:dyDescent="0.25">
      <c r="A819" s="90" t="s">
        <v>526</v>
      </c>
      <c r="B819" s="91" t="s">
        <v>17</v>
      </c>
      <c r="C819" s="92" t="s">
        <v>41</v>
      </c>
      <c r="D819" s="92" t="s">
        <v>42</v>
      </c>
      <c r="E819" s="90" t="s">
        <v>18</v>
      </c>
      <c r="F819" s="92" t="s">
        <v>1178</v>
      </c>
      <c r="G819" s="92" t="s">
        <v>1187</v>
      </c>
      <c r="H819" s="90" t="s">
        <v>1188</v>
      </c>
      <c r="I819" s="90" t="s">
        <v>18</v>
      </c>
      <c r="J819" s="93" t="s">
        <v>1109</v>
      </c>
      <c r="K819" s="93" t="s">
        <v>25</v>
      </c>
      <c r="L819" s="94">
        <v>309.67</v>
      </c>
      <c r="M819" s="90" t="s">
        <v>21</v>
      </c>
      <c r="N819" s="93" t="s">
        <v>22</v>
      </c>
      <c r="O819" s="93" t="s">
        <v>1189</v>
      </c>
      <c r="P819" s="95">
        <v>42380</v>
      </c>
      <c r="Q819" s="90" t="s">
        <v>23</v>
      </c>
    </row>
    <row r="820" spans="1:17" x14ac:dyDescent="0.25">
      <c r="A820" s="90" t="s">
        <v>660</v>
      </c>
      <c r="B820" s="91" t="s">
        <v>17</v>
      </c>
      <c r="C820" s="92" t="s">
        <v>41</v>
      </c>
      <c r="D820" s="92" t="s">
        <v>42</v>
      </c>
      <c r="E820" s="90" t="s">
        <v>18</v>
      </c>
      <c r="F820" s="92" t="s">
        <v>1178</v>
      </c>
      <c r="G820" s="92" t="s">
        <v>1187</v>
      </c>
      <c r="H820" s="90" t="s">
        <v>1190</v>
      </c>
      <c r="I820" s="90" t="s">
        <v>18</v>
      </c>
      <c r="J820" s="93" t="s">
        <v>1109</v>
      </c>
      <c r="K820" s="93" t="s">
        <v>25</v>
      </c>
      <c r="L820" s="94">
        <v>392.39</v>
      </c>
      <c r="M820" s="90" t="s">
        <v>21</v>
      </c>
      <c r="N820" s="93" t="s">
        <v>22</v>
      </c>
      <c r="O820" s="93" t="s">
        <v>1191</v>
      </c>
      <c r="P820" s="95">
        <v>42410</v>
      </c>
      <c r="Q820" s="90" t="s">
        <v>23</v>
      </c>
    </row>
    <row r="821" spans="1:17" x14ac:dyDescent="0.25">
      <c r="A821" s="90" t="s">
        <v>46</v>
      </c>
      <c r="B821" s="91" t="s">
        <v>17</v>
      </c>
      <c r="C821" s="92" t="s">
        <v>41</v>
      </c>
      <c r="D821" s="92" t="s">
        <v>42</v>
      </c>
      <c r="E821" s="90" t="s">
        <v>18</v>
      </c>
      <c r="F821" s="92" t="s">
        <v>1178</v>
      </c>
      <c r="G821" s="92" t="s">
        <v>1182</v>
      </c>
      <c r="H821" s="90" t="s">
        <v>1192</v>
      </c>
      <c r="I821" s="90" t="s">
        <v>18</v>
      </c>
      <c r="J821" s="93" t="s">
        <v>18</v>
      </c>
      <c r="K821" s="93" t="s">
        <v>29</v>
      </c>
      <c r="L821" s="94">
        <v>176.98</v>
      </c>
      <c r="M821" s="90" t="s">
        <v>21</v>
      </c>
      <c r="N821" s="93" t="s">
        <v>22</v>
      </c>
      <c r="O821" s="93" t="s">
        <v>1193</v>
      </c>
      <c r="P821" s="95">
        <v>42439</v>
      </c>
      <c r="Q821" s="90" t="s">
        <v>23</v>
      </c>
    </row>
    <row r="822" spans="1:17" x14ac:dyDescent="0.25">
      <c r="A822" s="90" t="s">
        <v>46</v>
      </c>
      <c r="B822" s="91" t="s">
        <v>17</v>
      </c>
      <c r="C822" s="92" t="s">
        <v>41</v>
      </c>
      <c r="D822" s="92" t="s">
        <v>42</v>
      </c>
      <c r="E822" s="90" t="s">
        <v>18</v>
      </c>
      <c r="F822" s="92" t="s">
        <v>1178</v>
      </c>
      <c r="G822" s="92" t="s">
        <v>1182</v>
      </c>
      <c r="H822" s="90" t="s">
        <v>1192</v>
      </c>
      <c r="I822" s="90" t="s">
        <v>18</v>
      </c>
      <c r="J822" s="93" t="s">
        <v>18</v>
      </c>
      <c r="K822" s="93" t="s">
        <v>29</v>
      </c>
      <c r="L822" s="94">
        <v>388.6</v>
      </c>
      <c r="M822" s="90" t="s">
        <v>21</v>
      </c>
      <c r="N822" s="93" t="s">
        <v>22</v>
      </c>
      <c r="O822" s="93" t="s">
        <v>1196</v>
      </c>
      <c r="P822" s="95">
        <v>42439</v>
      </c>
      <c r="Q822" s="90" t="s">
        <v>23</v>
      </c>
    </row>
    <row r="823" spans="1:17" x14ac:dyDescent="0.25">
      <c r="A823" s="90" t="s">
        <v>46</v>
      </c>
      <c r="B823" s="91" t="s">
        <v>17</v>
      </c>
      <c r="C823" s="92" t="s">
        <v>41</v>
      </c>
      <c r="D823" s="92" t="s">
        <v>42</v>
      </c>
      <c r="E823" s="90" t="s">
        <v>18</v>
      </c>
      <c r="F823" s="92" t="s">
        <v>1178</v>
      </c>
      <c r="G823" s="92" t="s">
        <v>1179</v>
      </c>
      <c r="H823" s="90" t="s">
        <v>1194</v>
      </c>
      <c r="I823" s="90" t="s">
        <v>18</v>
      </c>
      <c r="J823" s="93" t="s">
        <v>18</v>
      </c>
      <c r="K823" s="93" t="s">
        <v>25</v>
      </c>
      <c r="L823" s="94">
        <v>282.84000000000003</v>
      </c>
      <c r="M823" s="90" t="s">
        <v>21</v>
      </c>
      <c r="N823" s="93" t="s">
        <v>22</v>
      </c>
      <c r="O823" s="93" t="s">
        <v>1195</v>
      </c>
      <c r="P823" s="95">
        <v>42439</v>
      </c>
      <c r="Q823" s="90" t="s">
        <v>23</v>
      </c>
    </row>
    <row r="824" spans="1:17" x14ac:dyDescent="0.25">
      <c r="A824" s="90" t="s">
        <v>729</v>
      </c>
      <c r="B824" s="91" t="s">
        <v>17</v>
      </c>
      <c r="C824" s="92" t="s">
        <v>41</v>
      </c>
      <c r="D824" s="92" t="s">
        <v>42</v>
      </c>
      <c r="E824" s="90" t="s">
        <v>18</v>
      </c>
      <c r="F824" s="92" t="s">
        <v>1178</v>
      </c>
      <c r="G824" s="92" t="s">
        <v>1182</v>
      </c>
      <c r="H824" s="90" t="s">
        <v>18</v>
      </c>
      <c r="I824" s="90" t="s">
        <v>18</v>
      </c>
      <c r="J824" s="93" t="s">
        <v>18</v>
      </c>
      <c r="K824" s="93" t="s">
        <v>29</v>
      </c>
      <c r="L824" s="94">
        <v>61.120000000000005</v>
      </c>
      <c r="M824" s="90" t="s">
        <v>21</v>
      </c>
      <c r="N824" s="93" t="s">
        <v>22</v>
      </c>
      <c r="O824" s="93" t="s">
        <v>1197</v>
      </c>
      <c r="P824" s="95">
        <v>42471</v>
      </c>
      <c r="Q824" s="90" t="s">
        <v>23</v>
      </c>
    </row>
    <row r="825" spans="1:17" x14ac:dyDescent="0.25">
      <c r="A825" s="90" t="s">
        <v>729</v>
      </c>
      <c r="B825" s="91" t="s">
        <v>17</v>
      </c>
      <c r="C825" s="92" t="s">
        <v>41</v>
      </c>
      <c r="D825" s="92" t="s">
        <v>42</v>
      </c>
      <c r="E825" s="90" t="s">
        <v>18</v>
      </c>
      <c r="F825" s="92" t="s">
        <v>1178</v>
      </c>
      <c r="G825" s="92" t="s">
        <v>1179</v>
      </c>
      <c r="H825" s="90" t="s">
        <v>18</v>
      </c>
      <c r="I825" s="90" t="s">
        <v>18</v>
      </c>
      <c r="J825" s="93" t="s">
        <v>18</v>
      </c>
      <c r="K825" s="93" t="s">
        <v>25</v>
      </c>
      <c r="L825" s="94">
        <v>287.7</v>
      </c>
      <c r="M825" s="90" t="s">
        <v>21</v>
      </c>
      <c r="N825" s="93" t="s">
        <v>22</v>
      </c>
      <c r="O825" s="93" t="s">
        <v>1198</v>
      </c>
      <c r="P825" s="95">
        <v>42471</v>
      </c>
      <c r="Q825" s="90" t="s">
        <v>23</v>
      </c>
    </row>
    <row r="826" spans="1:17" x14ac:dyDescent="0.25">
      <c r="A826" s="90" t="s">
        <v>729</v>
      </c>
      <c r="B826" s="91" t="s">
        <v>17</v>
      </c>
      <c r="C826" s="92" t="s">
        <v>41</v>
      </c>
      <c r="D826" s="92" t="s">
        <v>42</v>
      </c>
      <c r="E826" s="90" t="s">
        <v>18</v>
      </c>
      <c r="F826" s="92" t="s">
        <v>1178</v>
      </c>
      <c r="G826" s="92" t="s">
        <v>1179</v>
      </c>
      <c r="H826" s="90" t="s">
        <v>18</v>
      </c>
      <c r="I826" s="90" t="s">
        <v>18</v>
      </c>
      <c r="J826" s="93" t="s">
        <v>18</v>
      </c>
      <c r="K826" s="93" t="s">
        <v>25</v>
      </c>
      <c r="L826" s="94">
        <v>308.95999999999998</v>
      </c>
      <c r="M826" s="90" t="s">
        <v>21</v>
      </c>
      <c r="N826" s="93" t="s">
        <v>22</v>
      </c>
      <c r="O826" s="93" t="s">
        <v>1199</v>
      </c>
      <c r="P826" s="95">
        <v>42471</v>
      </c>
      <c r="Q826" s="90" t="s">
        <v>23</v>
      </c>
    </row>
    <row r="827" spans="1:17" x14ac:dyDescent="0.25">
      <c r="A827" s="90" t="s">
        <v>300</v>
      </c>
      <c r="B827" s="91" t="s">
        <v>17</v>
      </c>
      <c r="C827" s="92" t="s">
        <v>41</v>
      </c>
      <c r="D827" s="92" t="s">
        <v>42</v>
      </c>
      <c r="E827" s="90" t="s">
        <v>18</v>
      </c>
      <c r="F827" s="92" t="s">
        <v>1178</v>
      </c>
      <c r="G827" s="92" t="s">
        <v>1179</v>
      </c>
      <c r="H827" s="90" t="s">
        <v>1180</v>
      </c>
      <c r="I827" s="90" t="s">
        <v>18</v>
      </c>
      <c r="J827" s="93" t="s">
        <v>18</v>
      </c>
      <c r="K827" s="93" t="s">
        <v>25</v>
      </c>
      <c r="L827" s="94">
        <v>419.40000000000003</v>
      </c>
      <c r="M827" s="90" t="s">
        <v>21</v>
      </c>
      <c r="N827" s="93" t="s">
        <v>22</v>
      </c>
      <c r="O827" s="93" t="s">
        <v>1181</v>
      </c>
      <c r="P827" s="95">
        <v>42227</v>
      </c>
      <c r="Q827" s="90" t="s">
        <v>23</v>
      </c>
    </row>
    <row r="828" spans="1:17" x14ac:dyDescent="0.25">
      <c r="A828" s="90" t="s">
        <v>300</v>
      </c>
      <c r="B828" s="91" t="s">
        <v>17</v>
      </c>
      <c r="C828" s="92" t="s">
        <v>41</v>
      </c>
      <c r="D828" s="92" t="s">
        <v>42</v>
      </c>
      <c r="E828" s="90" t="s">
        <v>18</v>
      </c>
      <c r="F828" s="92" t="s">
        <v>1178</v>
      </c>
      <c r="G828" s="92" t="s">
        <v>1179</v>
      </c>
      <c r="H828" s="90" t="s">
        <v>1180</v>
      </c>
      <c r="I828" s="90" t="s">
        <v>18</v>
      </c>
      <c r="J828" s="93" t="s">
        <v>18</v>
      </c>
      <c r="K828" s="93" t="s">
        <v>25</v>
      </c>
      <c r="L828" s="94">
        <v>419.40000000000003</v>
      </c>
      <c r="M828" s="90" t="s">
        <v>21</v>
      </c>
      <c r="N828" s="93" t="s">
        <v>22</v>
      </c>
      <c r="O828" s="93" t="s">
        <v>18</v>
      </c>
      <c r="P828" s="95">
        <v>42227</v>
      </c>
      <c r="Q828" s="90" t="s">
        <v>23</v>
      </c>
    </row>
    <row r="829" spans="1:17" x14ac:dyDescent="0.25">
      <c r="A829" s="90" t="s">
        <v>49</v>
      </c>
      <c r="B829" s="91" t="s">
        <v>17</v>
      </c>
      <c r="C829" s="92" t="s">
        <v>41</v>
      </c>
      <c r="D829" s="92" t="s">
        <v>42</v>
      </c>
      <c r="E829" s="90" t="s">
        <v>18</v>
      </c>
      <c r="F829" s="92" t="s">
        <v>1178</v>
      </c>
      <c r="G829" s="92" t="s">
        <v>1179</v>
      </c>
      <c r="H829" s="90" t="s">
        <v>1180</v>
      </c>
      <c r="I829" s="90" t="s">
        <v>18</v>
      </c>
      <c r="J829" s="93" t="s">
        <v>18</v>
      </c>
      <c r="K829" s="93" t="s">
        <v>25</v>
      </c>
      <c r="L829" s="94">
        <v>-419.40000000000003</v>
      </c>
      <c r="M829" s="90" t="s">
        <v>21</v>
      </c>
      <c r="N829" s="93" t="s">
        <v>22</v>
      </c>
      <c r="O829" s="93" t="s">
        <v>1181</v>
      </c>
      <c r="P829" s="95">
        <v>42258</v>
      </c>
      <c r="Q829" s="90" t="s">
        <v>23</v>
      </c>
    </row>
    <row r="830" spans="1:17" x14ac:dyDescent="0.25">
      <c r="A830" s="90" t="s">
        <v>49</v>
      </c>
      <c r="B830" s="91" t="s">
        <v>17</v>
      </c>
      <c r="C830" s="92" t="s">
        <v>41</v>
      </c>
      <c r="D830" s="92" t="s">
        <v>42</v>
      </c>
      <c r="E830" s="90" t="s">
        <v>18</v>
      </c>
      <c r="F830" s="92" t="s">
        <v>1178</v>
      </c>
      <c r="G830" s="92" t="s">
        <v>1182</v>
      </c>
      <c r="H830" s="90" t="s">
        <v>1183</v>
      </c>
      <c r="I830" s="90" t="s">
        <v>18</v>
      </c>
      <c r="J830" s="93" t="s">
        <v>18</v>
      </c>
      <c r="K830" s="93" t="s">
        <v>25</v>
      </c>
      <c r="L830" s="94">
        <v>419.40000000000003</v>
      </c>
      <c r="M830" s="90" t="s">
        <v>21</v>
      </c>
      <c r="N830" s="93" t="s">
        <v>22</v>
      </c>
      <c r="O830" s="93" t="s">
        <v>1184</v>
      </c>
      <c r="P830" s="95">
        <v>42258</v>
      </c>
      <c r="Q830" s="90" t="s">
        <v>23</v>
      </c>
    </row>
    <row r="831" spans="1:17" x14ac:dyDescent="0.25">
      <c r="A831" s="90" t="s">
        <v>462</v>
      </c>
      <c r="B831" s="91" t="s">
        <v>17</v>
      </c>
      <c r="C831" s="92" t="s">
        <v>41</v>
      </c>
      <c r="D831" s="92" t="s">
        <v>42</v>
      </c>
      <c r="E831" s="90" t="s">
        <v>18</v>
      </c>
      <c r="F831" s="92" t="s">
        <v>1178</v>
      </c>
      <c r="G831" s="92" t="s">
        <v>1179</v>
      </c>
      <c r="H831" s="90" t="s">
        <v>1185</v>
      </c>
      <c r="I831" s="90" t="s">
        <v>18</v>
      </c>
      <c r="J831" s="93" t="s">
        <v>18</v>
      </c>
      <c r="K831" s="93" t="s">
        <v>25</v>
      </c>
      <c r="L831" s="94">
        <v>309.7</v>
      </c>
      <c r="M831" s="90" t="s">
        <v>21</v>
      </c>
      <c r="N831" s="93" t="s">
        <v>22</v>
      </c>
      <c r="O831" s="93" t="s">
        <v>1186</v>
      </c>
      <c r="P831" s="95">
        <v>42318</v>
      </c>
      <c r="Q831" s="90" t="s">
        <v>23</v>
      </c>
    </row>
    <row r="832" spans="1:17" x14ac:dyDescent="0.25">
      <c r="A832" s="90"/>
      <c r="B832" s="91"/>
      <c r="C832" s="92"/>
      <c r="D832" s="92"/>
      <c r="E832" s="90"/>
      <c r="F832" s="92"/>
      <c r="G832" s="92"/>
      <c r="H832" s="90"/>
      <c r="I832" s="90"/>
      <c r="J832" s="93"/>
      <c r="K832" s="93"/>
      <c r="L832" s="94">
        <f>SUM(L813:L831)</f>
        <v>4342.7300000000005</v>
      </c>
      <c r="M832" s="90"/>
      <c r="N832" s="93"/>
      <c r="O832" s="93"/>
      <c r="P832" s="95"/>
      <c r="Q832" s="90"/>
    </row>
    <row r="833" spans="1:17" x14ac:dyDescent="0.25">
      <c r="A833" s="90" t="s">
        <v>194</v>
      </c>
      <c r="B833" s="91" t="s">
        <v>17</v>
      </c>
      <c r="C833" s="92" t="s">
        <v>41</v>
      </c>
      <c r="D833" s="92" t="s">
        <v>57</v>
      </c>
      <c r="E833" s="90" t="s">
        <v>18</v>
      </c>
      <c r="F833" s="92" t="s">
        <v>1209</v>
      </c>
      <c r="G833" s="92" t="s">
        <v>1210</v>
      </c>
      <c r="H833" s="90" t="s">
        <v>195</v>
      </c>
      <c r="I833" s="90" t="s">
        <v>18</v>
      </c>
      <c r="J833" s="93" t="s">
        <v>18</v>
      </c>
      <c r="K833" s="93" t="s">
        <v>29</v>
      </c>
      <c r="L833" s="94">
        <v>14.950000000000001</v>
      </c>
      <c r="M833" s="90" t="s">
        <v>21</v>
      </c>
      <c r="N833" s="93" t="s">
        <v>22</v>
      </c>
      <c r="O833" s="93" t="s">
        <v>232</v>
      </c>
      <c r="P833" s="95">
        <v>42395</v>
      </c>
      <c r="Q833" s="90" t="s">
        <v>23</v>
      </c>
    </row>
    <row r="834" spans="1:17" x14ac:dyDescent="0.25">
      <c r="A834" s="90" t="s">
        <v>194</v>
      </c>
      <c r="B834" s="91" t="s">
        <v>17</v>
      </c>
      <c r="C834" s="92" t="s">
        <v>41</v>
      </c>
      <c r="D834" s="92" t="s">
        <v>57</v>
      </c>
      <c r="E834" s="90" t="s">
        <v>18</v>
      </c>
      <c r="F834" s="92" t="s">
        <v>1209</v>
      </c>
      <c r="G834" s="92" t="s">
        <v>1210</v>
      </c>
      <c r="H834" s="90" t="s">
        <v>139</v>
      </c>
      <c r="I834" s="90" t="s">
        <v>18</v>
      </c>
      <c r="J834" s="93" t="s">
        <v>18</v>
      </c>
      <c r="K834" s="93" t="s">
        <v>29</v>
      </c>
      <c r="L834" s="94">
        <v>84.31</v>
      </c>
      <c r="M834" s="90" t="s">
        <v>21</v>
      </c>
      <c r="N834" s="93" t="s">
        <v>22</v>
      </c>
      <c r="O834" s="93" t="s">
        <v>232</v>
      </c>
      <c r="P834" s="95">
        <v>42395</v>
      </c>
      <c r="Q834" s="90" t="s">
        <v>23</v>
      </c>
    </row>
    <row r="835" spans="1:17" x14ac:dyDescent="0.25">
      <c r="A835" s="90" t="s">
        <v>194</v>
      </c>
      <c r="B835" s="91" t="s">
        <v>17</v>
      </c>
      <c r="C835" s="92" t="s">
        <v>41</v>
      </c>
      <c r="D835" s="92" t="s">
        <v>57</v>
      </c>
      <c r="E835" s="90" t="s">
        <v>18</v>
      </c>
      <c r="F835" s="92" t="s">
        <v>1209</v>
      </c>
      <c r="G835" s="92" t="s">
        <v>1210</v>
      </c>
      <c r="H835" s="90" t="s">
        <v>195</v>
      </c>
      <c r="I835" s="90" t="s">
        <v>18</v>
      </c>
      <c r="J835" s="93" t="s">
        <v>18</v>
      </c>
      <c r="K835" s="93" t="s">
        <v>29</v>
      </c>
      <c r="L835" s="94">
        <v>596.12</v>
      </c>
      <c r="M835" s="90" t="s">
        <v>21</v>
      </c>
      <c r="N835" s="93" t="s">
        <v>22</v>
      </c>
      <c r="O835" s="93" t="s">
        <v>232</v>
      </c>
      <c r="P835" s="95">
        <v>42395</v>
      </c>
      <c r="Q835" s="90" t="s">
        <v>23</v>
      </c>
    </row>
    <row r="836" spans="1:17" x14ac:dyDescent="0.25">
      <c r="A836" s="90" t="s">
        <v>729</v>
      </c>
      <c r="B836" s="91" t="s">
        <v>17</v>
      </c>
      <c r="C836" s="92" t="s">
        <v>41</v>
      </c>
      <c r="D836" s="92" t="s">
        <v>57</v>
      </c>
      <c r="E836" s="90" t="s">
        <v>18</v>
      </c>
      <c r="F836" s="92" t="s">
        <v>1209</v>
      </c>
      <c r="G836" s="92" t="s">
        <v>1210</v>
      </c>
      <c r="H836" s="90" t="s">
        <v>18</v>
      </c>
      <c r="I836" s="90" t="s">
        <v>18</v>
      </c>
      <c r="J836" s="93" t="s">
        <v>18</v>
      </c>
      <c r="K836" s="93" t="s">
        <v>29</v>
      </c>
      <c r="L836" s="94">
        <v>251.96</v>
      </c>
      <c r="M836" s="90" t="s">
        <v>21</v>
      </c>
      <c r="N836" s="93" t="s">
        <v>22</v>
      </c>
      <c r="O836" s="93" t="s">
        <v>1213</v>
      </c>
      <c r="P836" s="95">
        <v>42471</v>
      </c>
      <c r="Q836" s="90" t="s">
        <v>23</v>
      </c>
    </row>
    <row r="837" spans="1:17" x14ac:dyDescent="0.25">
      <c r="A837" s="90" t="s">
        <v>729</v>
      </c>
      <c r="B837" s="91" t="s">
        <v>17</v>
      </c>
      <c r="C837" s="92" t="s">
        <v>41</v>
      </c>
      <c r="D837" s="92" t="s">
        <v>42</v>
      </c>
      <c r="E837" s="90" t="s">
        <v>18</v>
      </c>
      <c r="F837" s="92" t="s">
        <v>1209</v>
      </c>
      <c r="G837" s="92" t="s">
        <v>1210</v>
      </c>
      <c r="H837" s="90" t="s">
        <v>18</v>
      </c>
      <c r="I837" s="90" t="s">
        <v>18</v>
      </c>
      <c r="J837" s="93" t="s">
        <v>18</v>
      </c>
      <c r="K837" s="93" t="s">
        <v>29</v>
      </c>
      <c r="L837" s="94">
        <v>677.2</v>
      </c>
      <c r="M837" s="90" t="s">
        <v>21</v>
      </c>
      <c r="N837" s="93" t="s">
        <v>22</v>
      </c>
      <c r="O837" s="93" t="s">
        <v>1229</v>
      </c>
      <c r="P837" s="95">
        <v>42471</v>
      </c>
      <c r="Q837" s="90" t="s">
        <v>23</v>
      </c>
    </row>
    <row r="838" spans="1:17" x14ac:dyDescent="0.25">
      <c r="A838" s="90" t="s">
        <v>704</v>
      </c>
      <c r="B838" s="91" t="s">
        <v>17</v>
      </c>
      <c r="C838" s="92" t="s">
        <v>41</v>
      </c>
      <c r="D838" s="92" t="s">
        <v>95</v>
      </c>
      <c r="E838" s="90" t="s">
        <v>18</v>
      </c>
      <c r="F838" s="92" t="s">
        <v>1209</v>
      </c>
      <c r="G838" s="92" t="s">
        <v>1210</v>
      </c>
      <c r="H838" s="90" t="s">
        <v>18</v>
      </c>
      <c r="I838" s="90" t="s">
        <v>18</v>
      </c>
      <c r="J838" s="93" t="s">
        <v>18</v>
      </c>
      <c r="K838" s="93" t="s">
        <v>29</v>
      </c>
      <c r="L838" s="94">
        <v>546.47</v>
      </c>
      <c r="M838" s="90" t="s">
        <v>21</v>
      </c>
      <c r="N838" s="93" t="s">
        <v>22</v>
      </c>
      <c r="O838" s="93" t="s">
        <v>1217</v>
      </c>
      <c r="P838" s="95">
        <v>42500</v>
      </c>
      <c r="Q838" s="90" t="s">
        <v>23</v>
      </c>
    </row>
    <row r="839" spans="1:17" x14ac:dyDescent="0.25">
      <c r="A839" s="90" t="s">
        <v>704</v>
      </c>
      <c r="B839" s="91" t="s">
        <v>17</v>
      </c>
      <c r="C839" s="92" t="s">
        <v>41</v>
      </c>
      <c r="D839" s="92" t="s">
        <v>95</v>
      </c>
      <c r="E839" s="90" t="s">
        <v>18</v>
      </c>
      <c r="F839" s="92" t="s">
        <v>1209</v>
      </c>
      <c r="G839" s="92" t="s">
        <v>1210</v>
      </c>
      <c r="H839" s="90" t="s">
        <v>18</v>
      </c>
      <c r="I839" s="90" t="s">
        <v>18</v>
      </c>
      <c r="J839" s="93" t="s">
        <v>18</v>
      </c>
      <c r="K839" s="93" t="s">
        <v>29</v>
      </c>
      <c r="L839" s="94">
        <v>546.47</v>
      </c>
      <c r="M839" s="90" t="s">
        <v>21</v>
      </c>
      <c r="N839" s="93" t="s">
        <v>22</v>
      </c>
      <c r="O839" s="93" t="s">
        <v>1218</v>
      </c>
      <c r="P839" s="95">
        <v>42500</v>
      </c>
      <c r="Q839" s="90" t="s">
        <v>23</v>
      </c>
    </row>
    <row r="840" spans="1:17" x14ac:dyDescent="0.25">
      <c r="A840" s="90" t="s">
        <v>762</v>
      </c>
      <c r="B840" s="91" t="s">
        <v>17</v>
      </c>
      <c r="C840" s="92" t="s">
        <v>41</v>
      </c>
      <c r="D840" s="92" t="s">
        <v>57</v>
      </c>
      <c r="E840" s="90" t="s">
        <v>18</v>
      </c>
      <c r="F840" s="92" t="s">
        <v>1209</v>
      </c>
      <c r="G840" s="92" t="s">
        <v>1210</v>
      </c>
      <c r="H840" s="90" t="s">
        <v>18</v>
      </c>
      <c r="I840" s="90" t="s">
        <v>18</v>
      </c>
      <c r="J840" s="93" t="s">
        <v>18</v>
      </c>
      <c r="K840" s="93" t="s">
        <v>29</v>
      </c>
      <c r="L840" s="94">
        <v>206.70000000000002</v>
      </c>
      <c r="M840" s="90" t="s">
        <v>21</v>
      </c>
      <c r="N840" s="93" t="s">
        <v>22</v>
      </c>
      <c r="O840" s="93" t="s">
        <v>1213</v>
      </c>
      <c r="P840" s="95">
        <v>42531</v>
      </c>
      <c r="Q840" s="90" t="s">
        <v>23</v>
      </c>
    </row>
    <row r="841" spans="1:17" x14ac:dyDescent="0.25">
      <c r="A841" s="90" t="s">
        <v>762</v>
      </c>
      <c r="B841" s="91" t="s">
        <v>17</v>
      </c>
      <c r="C841" s="92" t="s">
        <v>41</v>
      </c>
      <c r="D841" s="92" t="s">
        <v>57</v>
      </c>
      <c r="E841" s="90" t="s">
        <v>18</v>
      </c>
      <c r="F841" s="92" t="s">
        <v>1209</v>
      </c>
      <c r="G841" s="92" t="s">
        <v>1210</v>
      </c>
      <c r="H841" s="90" t="s">
        <v>18</v>
      </c>
      <c r="I841" s="90" t="s">
        <v>18</v>
      </c>
      <c r="J841" s="93" t="s">
        <v>18</v>
      </c>
      <c r="K841" s="93" t="s">
        <v>29</v>
      </c>
      <c r="L841" s="94">
        <v>191.95000000000002</v>
      </c>
      <c r="M841" s="90" t="s">
        <v>21</v>
      </c>
      <c r="N841" s="93" t="s">
        <v>22</v>
      </c>
      <c r="O841" s="93" t="s">
        <v>1214</v>
      </c>
      <c r="P841" s="95">
        <v>42531</v>
      </c>
      <c r="Q841" s="90" t="s">
        <v>23</v>
      </c>
    </row>
    <row r="842" spans="1:17" x14ac:dyDescent="0.25">
      <c r="A842" s="90" t="s">
        <v>762</v>
      </c>
      <c r="B842" s="91" t="s">
        <v>17</v>
      </c>
      <c r="C842" s="92" t="s">
        <v>41</v>
      </c>
      <c r="D842" s="92" t="s">
        <v>57</v>
      </c>
      <c r="E842" s="90" t="s">
        <v>18</v>
      </c>
      <c r="F842" s="92" t="s">
        <v>1209</v>
      </c>
      <c r="G842" s="92" t="s">
        <v>1210</v>
      </c>
      <c r="H842" s="90" t="s">
        <v>18</v>
      </c>
      <c r="I842" s="90" t="s">
        <v>18</v>
      </c>
      <c r="J842" s="93" t="s">
        <v>18</v>
      </c>
      <c r="K842" s="93" t="s">
        <v>29</v>
      </c>
      <c r="L842" s="94">
        <v>306.97000000000003</v>
      </c>
      <c r="M842" s="90" t="s">
        <v>21</v>
      </c>
      <c r="N842" s="93" t="s">
        <v>22</v>
      </c>
      <c r="O842" s="93" t="s">
        <v>1215</v>
      </c>
      <c r="P842" s="95">
        <v>42531</v>
      </c>
      <c r="Q842" s="90" t="s">
        <v>23</v>
      </c>
    </row>
    <row r="843" spans="1:17" x14ac:dyDescent="0.25">
      <c r="A843" s="90" t="s">
        <v>194</v>
      </c>
      <c r="B843" s="91" t="s">
        <v>17</v>
      </c>
      <c r="C843" s="92" t="s">
        <v>41</v>
      </c>
      <c r="D843" s="92" t="s">
        <v>42</v>
      </c>
      <c r="E843" s="90" t="s">
        <v>18</v>
      </c>
      <c r="F843" s="92" t="s">
        <v>1209</v>
      </c>
      <c r="G843" s="92" t="s">
        <v>1210</v>
      </c>
      <c r="H843" s="90" t="s">
        <v>197</v>
      </c>
      <c r="I843" s="90" t="s">
        <v>18</v>
      </c>
      <c r="J843" s="93" t="s">
        <v>18</v>
      </c>
      <c r="K843" s="93" t="s">
        <v>25</v>
      </c>
      <c r="L843" s="94">
        <v>419.40000000000003</v>
      </c>
      <c r="M843" s="90" t="s">
        <v>21</v>
      </c>
      <c r="N843" s="93" t="s">
        <v>22</v>
      </c>
      <c r="O843" s="93" t="s">
        <v>232</v>
      </c>
      <c r="P843" s="95">
        <v>42395</v>
      </c>
      <c r="Q843" s="90" t="s">
        <v>23</v>
      </c>
    </row>
    <row r="844" spans="1:17" x14ac:dyDescent="0.25">
      <c r="A844" s="90" t="s">
        <v>762</v>
      </c>
      <c r="B844" s="91" t="s">
        <v>17</v>
      </c>
      <c r="C844" s="92" t="s">
        <v>41</v>
      </c>
      <c r="D844" s="92" t="s">
        <v>57</v>
      </c>
      <c r="E844" s="90" t="s">
        <v>18</v>
      </c>
      <c r="F844" s="92" t="s">
        <v>1209</v>
      </c>
      <c r="G844" s="92" t="s">
        <v>1210</v>
      </c>
      <c r="H844" s="90" t="s">
        <v>18</v>
      </c>
      <c r="I844" s="90" t="s">
        <v>18</v>
      </c>
      <c r="J844" s="93" t="s">
        <v>18</v>
      </c>
      <c r="K844" s="93" t="s">
        <v>25</v>
      </c>
      <c r="L844" s="94">
        <v>324.95</v>
      </c>
      <c r="M844" s="90" t="s">
        <v>21</v>
      </c>
      <c r="N844" s="93" t="s">
        <v>22</v>
      </c>
      <c r="O844" s="93" t="s">
        <v>1216</v>
      </c>
      <c r="P844" s="95">
        <v>42531</v>
      </c>
      <c r="Q844" s="90" t="s">
        <v>23</v>
      </c>
    </row>
    <row r="845" spans="1:17" x14ac:dyDescent="0.25">
      <c r="A845" s="90" t="s">
        <v>751</v>
      </c>
      <c r="B845" s="91" t="s">
        <v>17</v>
      </c>
      <c r="C845" s="92" t="s">
        <v>41</v>
      </c>
      <c r="D845" s="92" t="s">
        <v>57</v>
      </c>
      <c r="E845" s="90" t="s">
        <v>18</v>
      </c>
      <c r="F845" s="92" t="s">
        <v>1209</v>
      </c>
      <c r="G845" s="92" t="s">
        <v>1210</v>
      </c>
      <c r="H845" s="90" t="s">
        <v>18</v>
      </c>
      <c r="I845" s="90" t="s">
        <v>18</v>
      </c>
      <c r="J845" s="93" t="s">
        <v>18</v>
      </c>
      <c r="K845" s="93" t="s">
        <v>25</v>
      </c>
      <c r="L845" s="94">
        <v>47.42</v>
      </c>
      <c r="M845" s="90" t="s">
        <v>21</v>
      </c>
      <c r="N845" s="93" t="s">
        <v>22</v>
      </c>
      <c r="O845" s="93" t="s">
        <v>1216</v>
      </c>
      <c r="P845" s="95">
        <v>42562</v>
      </c>
      <c r="Q845" s="90" t="s">
        <v>23</v>
      </c>
    </row>
    <row r="846" spans="1:17" x14ac:dyDescent="0.25">
      <c r="A846" s="90" t="s">
        <v>152</v>
      </c>
      <c r="B846" s="91" t="s">
        <v>17</v>
      </c>
      <c r="C846" s="92" t="s">
        <v>41</v>
      </c>
      <c r="D846" s="92" t="s">
        <v>42</v>
      </c>
      <c r="E846" s="90" t="s">
        <v>18</v>
      </c>
      <c r="F846" s="92" t="s">
        <v>1209</v>
      </c>
      <c r="G846" s="92" t="s">
        <v>1210</v>
      </c>
      <c r="H846" s="90" t="s">
        <v>1232</v>
      </c>
      <c r="I846" s="90" t="s">
        <v>18</v>
      </c>
      <c r="J846" s="93" t="s">
        <v>18</v>
      </c>
      <c r="K846" s="93" t="s">
        <v>20</v>
      </c>
      <c r="L846" s="94">
        <v>271.59000000000003</v>
      </c>
      <c r="M846" s="90" t="s">
        <v>21</v>
      </c>
      <c r="N846" s="93" t="s">
        <v>22</v>
      </c>
      <c r="O846" s="93" t="s">
        <v>1233</v>
      </c>
      <c r="P846" s="95">
        <v>42439</v>
      </c>
      <c r="Q846" s="90" t="s">
        <v>23</v>
      </c>
    </row>
    <row r="847" spans="1:17" x14ac:dyDescent="0.25">
      <c r="A847" s="90" t="s">
        <v>152</v>
      </c>
      <c r="B847" s="91" t="s">
        <v>17</v>
      </c>
      <c r="C847" s="92" t="s">
        <v>41</v>
      </c>
      <c r="D847" s="92" t="s">
        <v>809</v>
      </c>
      <c r="E847" s="90" t="s">
        <v>18</v>
      </c>
      <c r="F847" s="92" t="s">
        <v>1209</v>
      </c>
      <c r="G847" s="92" t="s">
        <v>1210</v>
      </c>
      <c r="H847" s="90" t="s">
        <v>1234</v>
      </c>
      <c r="I847" s="90" t="s">
        <v>18</v>
      </c>
      <c r="J847" s="93" t="s">
        <v>18</v>
      </c>
      <c r="K847" s="93" t="s">
        <v>1235</v>
      </c>
      <c r="L847" s="94">
        <v>1089.1300000000001</v>
      </c>
      <c r="M847" s="90" t="s">
        <v>21</v>
      </c>
      <c r="N847" s="93" t="s">
        <v>22</v>
      </c>
      <c r="O847" s="93" t="s">
        <v>1236</v>
      </c>
      <c r="P847" s="95">
        <v>42439</v>
      </c>
      <c r="Q847" s="90" t="s">
        <v>23</v>
      </c>
    </row>
    <row r="848" spans="1:17" x14ac:dyDescent="0.25">
      <c r="A848" s="90" t="s">
        <v>152</v>
      </c>
      <c r="B848" s="91" t="s">
        <v>17</v>
      </c>
      <c r="C848" s="92" t="s">
        <v>41</v>
      </c>
      <c r="D848" s="92" t="s">
        <v>95</v>
      </c>
      <c r="E848" s="90" t="s">
        <v>18</v>
      </c>
      <c r="F848" s="92" t="s">
        <v>1209</v>
      </c>
      <c r="G848" s="92" t="s">
        <v>1210</v>
      </c>
      <c r="H848" s="90" t="s">
        <v>1230</v>
      </c>
      <c r="I848" s="90" t="s">
        <v>18</v>
      </c>
      <c r="J848" s="93" t="s">
        <v>18</v>
      </c>
      <c r="K848" s="93" t="s">
        <v>27</v>
      </c>
      <c r="L848" s="94">
        <v>250</v>
      </c>
      <c r="M848" s="90" t="s">
        <v>21</v>
      </c>
      <c r="N848" s="93" t="s">
        <v>22</v>
      </c>
      <c r="O848" s="93" t="s">
        <v>1231</v>
      </c>
      <c r="P848" s="95">
        <v>42439</v>
      </c>
      <c r="Q848" s="90" t="s">
        <v>23</v>
      </c>
    </row>
    <row r="849" spans="1:17" x14ac:dyDescent="0.25">
      <c r="A849" s="90" t="s">
        <v>150</v>
      </c>
      <c r="B849" s="91" t="s">
        <v>17</v>
      </c>
      <c r="C849" s="92" t="s">
        <v>41</v>
      </c>
      <c r="D849" s="92" t="s">
        <v>57</v>
      </c>
      <c r="E849" s="90" t="s">
        <v>18</v>
      </c>
      <c r="F849" s="92" t="s">
        <v>1209</v>
      </c>
      <c r="G849" s="92" t="s">
        <v>1210</v>
      </c>
      <c r="H849" s="90" t="s">
        <v>18</v>
      </c>
      <c r="I849" s="90" t="s">
        <v>18</v>
      </c>
      <c r="J849" s="93" t="s">
        <v>18</v>
      </c>
      <c r="K849" s="93" t="s">
        <v>27</v>
      </c>
      <c r="L849" s="94">
        <v>350</v>
      </c>
      <c r="M849" s="90" t="s">
        <v>21</v>
      </c>
      <c r="N849" s="93" t="s">
        <v>22</v>
      </c>
      <c r="O849" s="93" t="s">
        <v>1212</v>
      </c>
      <c r="P849" s="95">
        <v>42472</v>
      </c>
      <c r="Q849" s="90" t="s">
        <v>23</v>
      </c>
    </row>
    <row r="850" spans="1:17" x14ac:dyDescent="0.25">
      <c r="A850" s="90" t="s">
        <v>150</v>
      </c>
      <c r="B850" s="91" t="s">
        <v>17</v>
      </c>
      <c r="C850" s="92" t="s">
        <v>41</v>
      </c>
      <c r="D850" s="92" t="s">
        <v>57</v>
      </c>
      <c r="E850" s="90" t="s">
        <v>18</v>
      </c>
      <c r="F850" s="92" t="s">
        <v>1209</v>
      </c>
      <c r="G850" s="92" t="s">
        <v>1210</v>
      </c>
      <c r="H850" s="90" t="s">
        <v>1237</v>
      </c>
      <c r="I850" s="90" t="s">
        <v>18</v>
      </c>
      <c r="J850" s="93" t="s">
        <v>18</v>
      </c>
      <c r="K850" s="93" t="s">
        <v>31</v>
      </c>
      <c r="L850" s="94">
        <v>256.68</v>
      </c>
      <c r="M850" s="90" t="s">
        <v>21</v>
      </c>
      <c r="N850" s="93" t="s">
        <v>22</v>
      </c>
      <c r="O850" s="93" t="s">
        <v>1238</v>
      </c>
      <c r="P850" s="95">
        <v>42472</v>
      </c>
      <c r="Q850" s="90" t="s">
        <v>23</v>
      </c>
    </row>
    <row r="851" spans="1:17" x14ac:dyDescent="0.25">
      <c r="A851" s="90" t="s">
        <v>244</v>
      </c>
      <c r="B851" s="91" t="s">
        <v>17</v>
      </c>
      <c r="C851" s="92" t="s">
        <v>41</v>
      </c>
      <c r="D851" s="92" t="s">
        <v>57</v>
      </c>
      <c r="E851" s="90" t="s">
        <v>18</v>
      </c>
      <c r="F851" s="92" t="s">
        <v>1209</v>
      </c>
      <c r="G851" s="92" t="s">
        <v>1210</v>
      </c>
      <c r="H851" s="90" t="s">
        <v>1227</v>
      </c>
      <c r="I851" s="90" t="s">
        <v>18</v>
      </c>
      <c r="J851" s="93" t="s">
        <v>18</v>
      </c>
      <c r="K851" s="93" t="s">
        <v>31</v>
      </c>
      <c r="L851" s="94">
        <v>750.16</v>
      </c>
      <c r="M851" s="90" t="s">
        <v>21</v>
      </c>
      <c r="N851" s="93" t="s">
        <v>22</v>
      </c>
      <c r="O851" s="93" t="s">
        <v>1228</v>
      </c>
      <c r="P851" s="95">
        <v>42500</v>
      </c>
      <c r="Q851" s="90" t="s">
        <v>23</v>
      </c>
    </row>
    <row r="852" spans="1:17" x14ac:dyDescent="0.25">
      <c r="A852" s="90" t="s">
        <v>802</v>
      </c>
      <c r="B852" s="91" t="s">
        <v>17</v>
      </c>
      <c r="C852" s="92" t="s">
        <v>41</v>
      </c>
      <c r="D852" s="92" t="s">
        <v>57</v>
      </c>
      <c r="E852" s="90" t="s">
        <v>18</v>
      </c>
      <c r="F852" s="92" t="s">
        <v>1209</v>
      </c>
      <c r="G852" s="92" t="s">
        <v>1210</v>
      </c>
      <c r="H852" s="90" t="s">
        <v>1211</v>
      </c>
      <c r="I852" s="90" t="s">
        <v>18</v>
      </c>
      <c r="J852" s="93" t="s">
        <v>18</v>
      </c>
      <c r="K852" s="93" t="s">
        <v>31</v>
      </c>
      <c r="L852" s="94">
        <v>170.88</v>
      </c>
      <c r="M852" s="90" t="s">
        <v>21</v>
      </c>
      <c r="N852" s="93" t="s">
        <v>22</v>
      </c>
      <c r="O852" s="93" t="s">
        <v>850</v>
      </c>
      <c r="P852" s="95">
        <v>42562</v>
      </c>
      <c r="Q852" s="90" t="s">
        <v>23</v>
      </c>
    </row>
    <row r="853" spans="1:17" x14ac:dyDescent="0.25">
      <c r="A853" s="90" t="s">
        <v>244</v>
      </c>
      <c r="B853" s="91" t="s">
        <v>17</v>
      </c>
      <c r="C853" s="92" t="s">
        <v>41</v>
      </c>
      <c r="D853" s="92" t="s">
        <v>57</v>
      </c>
      <c r="E853" s="90" t="s">
        <v>18</v>
      </c>
      <c r="F853" s="92" t="s">
        <v>1209</v>
      </c>
      <c r="G853" s="92" t="s">
        <v>1210</v>
      </c>
      <c r="H853" s="90" t="s">
        <v>1219</v>
      </c>
      <c r="I853" s="90" t="s">
        <v>18</v>
      </c>
      <c r="J853" s="93" t="s">
        <v>18</v>
      </c>
      <c r="K853" s="93" t="s">
        <v>36</v>
      </c>
      <c r="L853" s="94">
        <v>599.80000000000007</v>
      </c>
      <c r="M853" s="90" t="s">
        <v>21</v>
      </c>
      <c r="N853" s="93" t="s">
        <v>22</v>
      </c>
      <c r="O853" s="93" t="s">
        <v>1220</v>
      </c>
      <c r="P853" s="95">
        <v>42500</v>
      </c>
      <c r="Q853" s="90" t="s">
        <v>23</v>
      </c>
    </row>
    <row r="854" spans="1:17" x14ac:dyDescent="0.25">
      <c r="A854" s="90" t="s">
        <v>244</v>
      </c>
      <c r="B854" s="91" t="s">
        <v>17</v>
      </c>
      <c r="C854" s="92" t="s">
        <v>41</v>
      </c>
      <c r="D854" s="92" t="s">
        <v>57</v>
      </c>
      <c r="E854" s="90" t="s">
        <v>18</v>
      </c>
      <c r="F854" s="92" t="s">
        <v>1209</v>
      </c>
      <c r="G854" s="92" t="s">
        <v>1210</v>
      </c>
      <c r="H854" s="90" t="s">
        <v>1221</v>
      </c>
      <c r="I854" s="90" t="s">
        <v>18</v>
      </c>
      <c r="J854" s="93" t="s">
        <v>18</v>
      </c>
      <c r="K854" s="93" t="s">
        <v>36</v>
      </c>
      <c r="L854" s="94">
        <v>888.1</v>
      </c>
      <c r="M854" s="90" t="s">
        <v>21</v>
      </c>
      <c r="N854" s="93" t="s">
        <v>22</v>
      </c>
      <c r="O854" s="93" t="s">
        <v>1222</v>
      </c>
      <c r="P854" s="95">
        <v>42500</v>
      </c>
      <c r="Q854" s="90" t="s">
        <v>23</v>
      </c>
    </row>
    <row r="855" spans="1:17" x14ac:dyDescent="0.25">
      <c r="A855" s="90" t="s">
        <v>244</v>
      </c>
      <c r="B855" s="91" t="s">
        <v>17</v>
      </c>
      <c r="C855" s="92" t="s">
        <v>41</v>
      </c>
      <c r="D855" s="92" t="s">
        <v>57</v>
      </c>
      <c r="E855" s="90" t="s">
        <v>18</v>
      </c>
      <c r="F855" s="92" t="s">
        <v>1209</v>
      </c>
      <c r="G855" s="92" t="s">
        <v>1210</v>
      </c>
      <c r="H855" s="90" t="s">
        <v>1223</v>
      </c>
      <c r="I855" s="90" t="s">
        <v>18</v>
      </c>
      <c r="J855" s="93" t="s">
        <v>18</v>
      </c>
      <c r="K855" s="93" t="s">
        <v>36</v>
      </c>
      <c r="L855" s="94">
        <v>875.98</v>
      </c>
      <c r="M855" s="90" t="s">
        <v>21</v>
      </c>
      <c r="N855" s="93" t="s">
        <v>22</v>
      </c>
      <c r="O855" s="93" t="s">
        <v>1224</v>
      </c>
      <c r="P855" s="95">
        <v>42500</v>
      </c>
      <c r="Q855" s="90" t="s">
        <v>23</v>
      </c>
    </row>
    <row r="856" spans="1:17" x14ac:dyDescent="0.25">
      <c r="A856" s="90" t="s">
        <v>244</v>
      </c>
      <c r="B856" s="91" t="s">
        <v>17</v>
      </c>
      <c r="C856" s="92" t="s">
        <v>41</v>
      </c>
      <c r="D856" s="92" t="s">
        <v>57</v>
      </c>
      <c r="E856" s="90" t="s">
        <v>18</v>
      </c>
      <c r="F856" s="92" t="s">
        <v>1209</v>
      </c>
      <c r="G856" s="92" t="s">
        <v>1210</v>
      </c>
      <c r="H856" s="90" t="s">
        <v>1225</v>
      </c>
      <c r="I856" s="90" t="s">
        <v>18</v>
      </c>
      <c r="J856" s="93" t="s">
        <v>18</v>
      </c>
      <c r="K856" s="93" t="s">
        <v>36</v>
      </c>
      <c r="L856" s="94">
        <v>1039.98</v>
      </c>
      <c r="M856" s="90" t="s">
        <v>21</v>
      </c>
      <c r="N856" s="93" t="s">
        <v>22</v>
      </c>
      <c r="O856" s="93" t="s">
        <v>1226</v>
      </c>
      <c r="P856" s="95">
        <v>42500</v>
      </c>
      <c r="Q856" s="90" t="s">
        <v>23</v>
      </c>
    </row>
    <row r="857" spans="1:17" x14ac:dyDescent="0.25">
      <c r="A857" s="90" t="s">
        <v>244</v>
      </c>
      <c r="B857" s="91" t="s">
        <v>17</v>
      </c>
      <c r="C857" s="92" t="s">
        <v>41</v>
      </c>
      <c r="D857" s="92" t="s">
        <v>57</v>
      </c>
      <c r="E857" s="90" t="s">
        <v>18</v>
      </c>
      <c r="F857" s="92" t="s">
        <v>1209</v>
      </c>
      <c r="G857" s="92" t="s">
        <v>1210</v>
      </c>
      <c r="H857" s="90" t="s">
        <v>1223</v>
      </c>
      <c r="I857" s="90" t="s">
        <v>18</v>
      </c>
      <c r="J857" s="93" t="s">
        <v>18</v>
      </c>
      <c r="K857" s="93" t="s">
        <v>36</v>
      </c>
      <c r="L857" s="94">
        <v>118.95</v>
      </c>
      <c r="M857" s="90" t="s">
        <v>21</v>
      </c>
      <c r="N857" s="93" t="s">
        <v>22</v>
      </c>
      <c r="O857" s="93" t="s">
        <v>1224</v>
      </c>
      <c r="P857" s="95">
        <v>42500</v>
      </c>
      <c r="Q857" s="90" t="s">
        <v>23</v>
      </c>
    </row>
    <row r="858" spans="1:17" x14ac:dyDescent="0.25">
      <c r="A858" s="90"/>
      <c r="B858" s="91"/>
      <c r="C858" s="92"/>
      <c r="D858" s="92"/>
      <c r="E858" s="90"/>
      <c r="F858" s="92"/>
      <c r="G858" s="92"/>
      <c r="H858" s="90"/>
      <c r="I858" s="90"/>
      <c r="J858" s="93"/>
      <c r="K858" s="93"/>
      <c r="L858" s="94">
        <f>SUM(L833:L857)</f>
        <v>10876.12</v>
      </c>
      <c r="M858" s="90"/>
      <c r="N858" s="93"/>
      <c r="O858" s="93"/>
      <c r="P858" s="95"/>
      <c r="Q858" s="90"/>
    </row>
    <row r="859" spans="1:17" x14ac:dyDescent="0.25">
      <c r="A859" s="90" t="s">
        <v>1047</v>
      </c>
      <c r="B859" s="91" t="s">
        <v>1239</v>
      </c>
      <c r="C859" s="92" t="s">
        <v>41</v>
      </c>
      <c r="D859" s="92" t="s">
        <v>1240</v>
      </c>
      <c r="E859" s="90" t="s">
        <v>18</v>
      </c>
      <c r="F859" s="92" t="s">
        <v>1241</v>
      </c>
      <c r="G859" s="92" t="s">
        <v>1182</v>
      </c>
      <c r="H859" s="90" t="s">
        <v>18</v>
      </c>
      <c r="I859" s="90" t="s">
        <v>18</v>
      </c>
      <c r="J859" s="93" t="s">
        <v>1242</v>
      </c>
      <c r="K859" s="93" t="s">
        <v>1037</v>
      </c>
      <c r="L859" s="94">
        <v>10.19</v>
      </c>
      <c r="M859" s="90" t="s">
        <v>21</v>
      </c>
      <c r="N859" s="93" t="s">
        <v>22</v>
      </c>
      <c r="O859" s="93" t="s">
        <v>1048</v>
      </c>
      <c r="P859" s="95">
        <v>42439</v>
      </c>
      <c r="Q859" s="90" t="s">
        <v>23</v>
      </c>
    </row>
    <row r="860" spans="1:17" x14ac:dyDescent="0.25">
      <c r="A860" s="90" t="s">
        <v>244</v>
      </c>
      <c r="B860" s="91" t="s">
        <v>1239</v>
      </c>
      <c r="C860" s="92" t="s">
        <v>41</v>
      </c>
      <c r="D860" s="92" t="s">
        <v>57</v>
      </c>
      <c r="E860" s="90" t="s">
        <v>18</v>
      </c>
      <c r="F860" s="92" t="s">
        <v>1241</v>
      </c>
      <c r="G860" s="92" t="s">
        <v>191</v>
      </c>
      <c r="H860" s="90" t="s">
        <v>31</v>
      </c>
      <c r="I860" s="90" t="s">
        <v>18</v>
      </c>
      <c r="J860" s="93" t="s">
        <v>1242</v>
      </c>
      <c r="K860" s="93" t="s">
        <v>20</v>
      </c>
      <c r="L860" s="94">
        <v>79.95</v>
      </c>
      <c r="M860" s="90" t="s">
        <v>21</v>
      </c>
      <c r="N860" s="93" t="s">
        <v>22</v>
      </c>
      <c r="O860" s="93" t="s">
        <v>1278</v>
      </c>
      <c r="P860" s="95">
        <v>42500</v>
      </c>
      <c r="Q860" s="90" t="s">
        <v>23</v>
      </c>
    </row>
    <row r="861" spans="1:17" x14ac:dyDescent="0.25">
      <c r="A861" s="90" t="s">
        <v>1060</v>
      </c>
      <c r="B861" s="91" t="s">
        <v>1239</v>
      </c>
      <c r="C861" s="92" t="s">
        <v>41</v>
      </c>
      <c r="D861" s="92" t="s">
        <v>1240</v>
      </c>
      <c r="E861" s="90" t="s">
        <v>18</v>
      </c>
      <c r="F861" s="92" t="s">
        <v>1241</v>
      </c>
      <c r="G861" s="92" t="s">
        <v>1182</v>
      </c>
      <c r="H861" s="90" t="s">
        <v>18</v>
      </c>
      <c r="I861" s="90" t="s">
        <v>18</v>
      </c>
      <c r="J861" s="93" t="s">
        <v>1242</v>
      </c>
      <c r="K861" s="93" t="s">
        <v>999</v>
      </c>
      <c r="L861" s="94">
        <v>32.660000000000004</v>
      </c>
      <c r="M861" s="90" t="s">
        <v>21</v>
      </c>
      <c r="N861" s="93" t="s">
        <v>22</v>
      </c>
      <c r="O861" s="93" t="s">
        <v>1061</v>
      </c>
      <c r="P861" s="95">
        <v>42531</v>
      </c>
      <c r="Q861" s="90" t="s">
        <v>23</v>
      </c>
    </row>
    <row r="862" spans="1:17" x14ac:dyDescent="0.25">
      <c r="A862" s="90" t="s">
        <v>1034</v>
      </c>
      <c r="B862" s="91" t="s">
        <v>1239</v>
      </c>
      <c r="C862" s="92" t="s">
        <v>41</v>
      </c>
      <c r="D862" s="92" t="s">
        <v>1240</v>
      </c>
      <c r="E862" s="90" t="s">
        <v>18</v>
      </c>
      <c r="F862" s="92" t="s">
        <v>1241</v>
      </c>
      <c r="G862" s="92" t="s">
        <v>1182</v>
      </c>
      <c r="H862" s="90" t="s">
        <v>18</v>
      </c>
      <c r="I862" s="90" t="s">
        <v>18</v>
      </c>
      <c r="J862" s="93" t="s">
        <v>1242</v>
      </c>
      <c r="K862" s="93" t="s">
        <v>999</v>
      </c>
      <c r="L862" s="94">
        <v>4.12</v>
      </c>
      <c r="M862" s="90" t="s">
        <v>21</v>
      </c>
      <c r="N862" s="93" t="s">
        <v>22</v>
      </c>
      <c r="O862" s="93" t="s">
        <v>1035</v>
      </c>
      <c r="P862" s="95">
        <v>42562</v>
      </c>
      <c r="Q862" s="90" t="s">
        <v>23</v>
      </c>
    </row>
    <row r="863" spans="1:17" x14ac:dyDescent="0.25">
      <c r="A863" s="90" t="s">
        <v>526</v>
      </c>
      <c r="B863" s="91" t="s">
        <v>1239</v>
      </c>
      <c r="C863" s="92" t="s">
        <v>41</v>
      </c>
      <c r="D863" s="92" t="s">
        <v>1243</v>
      </c>
      <c r="E863" s="90" t="s">
        <v>18</v>
      </c>
      <c r="F863" s="92" t="s">
        <v>1241</v>
      </c>
      <c r="G863" s="92" t="s">
        <v>191</v>
      </c>
      <c r="H863" s="90" t="s">
        <v>1253</v>
      </c>
      <c r="I863" s="90" t="s">
        <v>18</v>
      </c>
      <c r="J863" s="93" t="s">
        <v>1242</v>
      </c>
      <c r="K863" s="93" t="s">
        <v>417</v>
      </c>
      <c r="L863" s="94">
        <v>442.2</v>
      </c>
      <c r="M863" s="90" t="s">
        <v>21</v>
      </c>
      <c r="N863" s="93" t="s">
        <v>22</v>
      </c>
      <c r="O863" s="93" t="s">
        <v>1262</v>
      </c>
      <c r="P863" s="95">
        <v>42380</v>
      </c>
      <c r="Q863" s="90" t="s">
        <v>23</v>
      </c>
    </row>
    <row r="864" spans="1:17" x14ac:dyDescent="0.25">
      <c r="A864" s="90" t="s">
        <v>526</v>
      </c>
      <c r="B864" s="91" t="s">
        <v>1239</v>
      </c>
      <c r="C864" s="92" t="s">
        <v>41</v>
      </c>
      <c r="D864" s="92" t="s">
        <v>1243</v>
      </c>
      <c r="E864" s="90" t="s">
        <v>18</v>
      </c>
      <c r="F864" s="92" t="s">
        <v>1241</v>
      </c>
      <c r="G864" s="92" t="s">
        <v>191</v>
      </c>
      <c r="H864" s="90" t="s">
        <v>1002</v>
      </c>
      <c r="I864" s="90" t="s">
        <v>18</v>
      </c>
      <c r="J864" s="93" t="s">
        <v>1242</v>
      </c>
      <c r="K864" s="93" t="s">
        <v>417</v>
      </c>
      <c r="L864" s="94">
        <v>434.58</v>
      </c>
      <c r="M864" s="90" t="s">
        <v>21</v>
      </c>
      <c r="N864" s="93" t="s">
        <v>22</v>
      </c>
      <c r="O864" s="93" t="s">
        <v>1263</v>
      </c>
      <c r="P864" s="95">
        <v>42380</v>
      </c>
      <c r="Q864" s="90" t="s">
        <v>23</v>
      </c>
    </row>
    <row r="865" spans="1:17" x14ac:dyDescent="0.25">
      <c r="A865" s="90" t="s">
        <v>526</v>
      </c>
      <c r="B865" s="91" t="s">
        <v>1239</v>
      </c>
      <c r="C865" s="92" t="s">
        <v>41</v>
      </c>
      <c r="D865" s="92" t="s">
        <v>1243</v>
      </c>
      <c r="E865" s="90" t="s">
        <v>18</v>
      </c>
      <c r="F865" s="92" t="s">
        <v>1241</v>
      </c>
      <c r="G865" s="92" t="s">
        <v>191</v>
      </c>
      <c r="H865" s="90" t="s">
        <v>1253</v>
      </c>
      <c r="I865" s="90" t="s">
        <v>18</v>
      </c>
      <c r="J865" s="93" t="s">
        <v>1242</v>
      </c>
      <c r="K865" s="93" t="s">
        <v>417</v>
      </c>
      <c r="L865" s="94">
        <v>438.38</v>
      </c>
      <c r="M865" s="90" t="s">
        <v>21</v>
      </c>
      <c r="N865" s="93" t="s">
        <v>22</v>
      </c>
      <c r="O865" s="93" t="s">
        <v>1264</v>
      </c>
      <c r="P865" s="95">
        <v>42380</v>
      </c>
      <c r="Q865" s="90" t="s">
        <v>23</v>
      </c>
    </row>
    <row r="866" spans="1:17" x14ac:dyDescent="0.25">
      <c r="A866" s="90" t="s">
        <v>660</v>
      </c>
      <c r="B866" s="91" t="s">
        <v>1239</v>
      </c>
      <c r="C866" s="92" t="s">
        <v>41</v>
      </c>
      <c r="D866" s="92" t="s">
        <v>1240</v>
      </c>
      <c r="E866" s="90" t="s">
        <v>18</v>
      </c>
      <c r="F866" s="92" t="s">
        <v>1241</v>
      </c>
      <c r="G866" s="92" t="s">
        <v>1182</v>
      </c>
      <c r="H866" s="90" t="s">
        <v>1257</v>
      </c>
      <c r="I866" s="90" t="s">
        <v>18</v>
      </c>
      <c r="J866" s="93" t="s">
        <v>1242</v>
      </c>
      <c r="K866" s="93" t="s">
        <v>25</v>
      </c>
      <c r="L866" s="94">
        <v>359.7</v>
      </c>
      <c r="M866" s="90" t="s">
        <v>21</v>
      </c>
      <c r="N866" s="93" t="s">
        <v>22</v>
      </c>
      <c r="O866" s="93" t="s">
        <v>1258</v>
      </c>
      <c r="P866" s="95">
        <v>42410</v>
      </c>
      <c r="Q866" s="90" t="s">
        <v>23</v>
      </c>
    </row>
    <row r="867" spans="1:17" x14ac:dyDescent="0.25">
      <c r="A867" s="90" t="s">
        <v>660</v>
      </c>
      <c r="B867" s="91" t="s">
        <v>1239</v>
      </c>
      <c r="C867" s="92" t="s">
        <v>41</v>
      </c>
      <c r="D867" s="92" t="s">
        <v>1240</v>
      </c>
      <c r="E867" s="90" t="s">
        <v>18</v>
      </c>
      <c r="F867" s="92" t="s">
        <v>1241</v>
      </c>
      <c r="G867" s="92" t="s">
        <v>1182</v>
      </c>
      <c r="H867" s="90" t="s">
        <v>1259</v>
      </c>
      <c r="I867" s="90" t="s">
        <v>18</v>
      </c>
      <c r="J867" s="93" t="s">
        <v>1242</v>
      </c>
      <c r="K867" s="93" t="s">
        <v>25</v>
      </c>
      <c r="L867" s="94">
        <v>32.69</v>
      </c>
      <c r="M867" s="90" t="s">
        <v>21</v>
      </c>
      <c r="N867" s="93" t="s">
        <v>22</v>
      </c>
      <c r="O867" s="93" t="s">
        <v>1260</v>
      </c>
      <c r="P867" s="95">
        <v>42410</v>
      </c>
      <c r="Q867" s="90" t="s">
        <v>23</v>
      </c>
    </row>
    <row r="868" spans="1:17" x14ac:dyDescent="0.25">
      <c r="A868" s="90" t="s">
        <v>660</v>
      </c>
      <c r="B868" s="91" t="s">
        <v>1239</v>
      </c>
      <c r="C868" s="92" t="s">
        <v>41</v>
      </c>
      <c r="D868" s="92" t="s">
        <v>1243</v>
      </c>
      <c r="E868" s="90" t="s">
        <v>18</v>
      </c>
      <c r="F868" s="92" t="s">
        <v>1241</v>
      </c>
      <c r="G868" s="92" t="s">
        <v>1187</v>
      </c>
      <c r="H868" s="90" t="s">
        <v>1250</v>
      </c>
      <c r="I868" s="90" t="s">
        <v>18</v>
      </c>
      <c r="J868" s="93" t="s">
        <v>1242</v>
      </c>
      <c r="K868" s="93" t="s">
        <v>417</v>
      </c>
      <c r="L868" s="94">
        <v>-444.08</v>
      </c>
      <c r="M868" s="90" t="s">
        <v>21</v>
      </c>
      <c r="N868" s="93" t="s">
        <v>22</v>
      </c>
      <c r="O868" s="93" t="s">
        <v>1251</v>
      </c>
      <c r="P868" s="95">
        <v>42410</v>
      </c>
      <c r="Q868" s="90" t="s">
        <v>23</v>
      </c>
    </row>
    <row r="869" spans="1:17" x14ac:dyDescent="0.25">
      <c r="A869" s="90" t="s">
        <v>660</v>
      </c>
      <c r="B869" s="91" t="s">
        <v>1239</v>
      </c>
      <c r="C869" s="92" t="s">
        <v>41</v>
      </c>
      <c r="D869" s="92" t="s">
        <v>1243</v>
      </c>
      <c r="E869" s="90" t="s">
        <v>18</v>
      </c>
      <c r="F869" s="92" t="s">
        <v>1241</v>
      </c>
      <c r="G869" s="92" t="s">
        <v>1187</v>
      </c>
      <c r="H869" s="90" t="s">
        <v>1250</v>
      </c>
      <c r="I869" s="90" t="s">
        <v>18</v>
      </c>
      <c r="J869" s="93" t="s">
        <v>1242</v>
      </c>
      <c r="K869" s="93" t="s">
        <v>417</v>
      </c>
      <c r="L869" s="94">
        <v>444.08</v>
      </c>
      <c r="M869" s="90" t="s">
        <v>21</v>
      </c>
      <c r="N869" s="93" t="s">
        <v>22</v>
      </c>
      <c r="O869" s="93" t="s">
        <v>1252</v>
      </c>
      <c r="P869" s="95">
        <v>42410</v>
      </c>
      <c r="Q869" s="90" t="s">
        <v>23</v>
      </c>
    </row>
    <row r="870" spans="1:17" x14ac:dyDescent="0.25">
      <c r="A870" s="90" t="s">
        <v>660</v>
      </c>
      <c r="B870" s="91" t="s">
        <v>1239</v>
      </c>
      <c r="C870" s="92" t="s">
        <v>41</v>
      </c>
      <c r="D870" s="92" t="s">
        <v>1243</v>
      </c>
      <c r="E870" s="90" t="s">
        <v>18</v>
      </c>
      <c r="F870" s="92" t="s">
        <v>1241</v>
      </c>
      <c r="G870" s="92" t="s">
        <v>1187</v>
      </c>
      <c r="H870" s="90" t="s">
        <v>1250</v>
      </c>
      <c r="I870" s="90" t="s">
        <v>18</v>
      </c>
      <c r="J870" s="93" t="s">
        <v>1242</v>
      </c>
      <c r="K870" s="93" t="s">
        <v>417</v>
      </c>
      <c r="L870" s="94">
        <v>444.08</v>
      </c>
      <c r="M870" s="90" t="s">
        <v>21</v>
      </c>
      <c r="N870" s="93" t="s">
        <v>22</v>
      </c>
      <c r="O870" s="93" t="s">
        <v>1255</v>
      </c>
      <c r="P870" s="95">
        <v>42410</v>
      </c>
      <c r="Q870" s="90" t="s">
        <v>23</v>
      </c>
    </row>
    <row r="871" spans="1:17" x14ac:dyDescent="0.25">
      <c r="A871" s="90" t="s">
        <v>660</v>
      </c>
      <c r="B871" s="91" t="s">
        <v>1239</v>
      </c>
      <c r="C871" s="92" t="s">
        <v>41</v>
      </c>
      <c r="D871" s="92" t="s">
        <v>1243</v>
      </c>
      <c r="E871" s="90" t="s">
        <v>18</v>
      </c>
      <c r="F871" s="92" t="s">
        <v>1241</v>
      </c>
      <c r="G871" s="92" t="s">
        <v>1187</v>
      </c>
      <c r="H871" s="90" t="s">
        <v>1248</v>
      </c>
      <c r="I871" s="90" t="s">
        <v>18</v>
      </c>
      <c r="J871" s="93" t="s">
        <v>1242</v>
      </c>
      <c r="K871" s="93" t="s">
        <v>417</v>
      </c>
      <c r="L871" s="94">
        <v>472.56</v>
      </c>
      <c r="M871" s="90" t="s">
        <v>21</v>
      </c>
      <c r="N871" s="93" t="s">
        <v>22</v>
      </c>
      <c r="O871" s="93" t="s">
        <v>1256</v>
      </c>
      <c r="P871" s="95">
        <v>42410</v>
      </c>
      <c r="Q871" s="90" t="s">
        <v>23</v>
      </c>
    </row>
    <row r="872" spans="1:17" x14ac:dyDescent="0.25">
      <c r="A872" s="90" t="s">
        <v>660</v>
      </c>
      <c r="B872" s="91" t="s">
        <v>1239</v>
      </c>
      <c r="C872" s="92" t="s">
        <v>41</v>
      </c>
      <c r="D872" s="92" t="s">
        <v>1243</v>
      </c>
      <c r="E872" s="90" t="s">
        <v>18</v>
      </c>
      <c r="F872" s="92" t="s">
        <v>1241</v>
      </c>
      <c r="G872" s="92" t="s">
        <v>1187</v>
      </c>
      <c r="H872" s="90" t="s">
        <v>1250</v>
      </c>
      <c r="I872" s="90" t="s">
        <v>18</v>
      </c>
      <c r="J872" s="93" t="s">
        <v>1242</v>
      </c>
      <c r="K872" s="93" t="s">
        <v>417</v>
      </c>
      <c r="L872" s="94">
        <v>-444.08</v>
      </c>
      <c r="M872" s="90" t="s">
        <v>21</v>
      </c>
      <c r="N872" s="93" t="s">
        <v>22</v>
      </c>
      <c r="O872" s="93" t="s">
        <v>1261</v>
      </c>
      <c r="P872" s="95">
        <v>42410</v>
      </c>
      <c r="Q872" s="90" t="s">
        <v>23</v>
      </c>
    </row>
    <row r="873" spans="1:17" x14ac:dyDescent="0.25">
      <c r="A873" s="90" t="s">
        <v>660</v>
      </c>
      <c r="B873" s="91" t="s">
        <v>1239</v>
      </c>
      <c r="C873" s="92" t="s">
        <v>41</v>
      </c>
      <c r="D873" s="92" t="s">
        <v>1243</v>
      </c>
      <c r="E873" s="90" t="s">
        <v>18</v>
      </c>
      <c r="F873" s="92" t="s">
        <v>1241</v>
      </c>
      <c r="G873" s="92" t="s">
        <v>191</v>
      </c>
      <c r="H873" s="90" t="s">
        <v>1253</v>
      </c>
      <c r="I873" s="90" t="s">
        <v>18</v>
      </c>
      <c r="J873" s="93" t="s">
        <v>1242</v>
      </c>
      <c r="K873" s="93" t="s">
        <v>417</v>
      </c>
      <c r="L873" s="94">
        <v>1067.28</v>
      </c>
      <c r="M873" s="90" t="s">
        <v>21</v>
      </c>
      <c r="N873" s="93" t="s">
        <v>22</v>
      </c>
      <c r="O873" s="93" t="s">
        <v>1254</v>
      </c>
      <c r="P873" s="95">
        <v>42410</v>
      </c>
      <c r="Q873" s="90" t="s">
        <v>23</v>
      </c>
    </row>
    <row r="874" spans="1:17" x14ac:dyDescent="0.25">
      <c r="A874" s="90" t="s">
        <v>46</v>
      </c>
      <c r="B874" s="91" t="s">
        <v>1239</v>
      </c>
      <c r="C874" s="92" t="s">
        <v>41</v>
      </c>
      <c r="D874" s="92" t="s">
        <v>1243</v>
      </c>
      <c r="E874" s="90" t="s">
        <v>18</v>
      </c>
      <c r="F874" s="92" t="s">
        <v>1241</v>
      </c>
      <c r="G874" s="92" t="s">
        <v>1187</v>
      </c>
      <c r="H874" s="90" t="s">
        <v>1248</v>
      </c>
      <c r="I874" s="90" t="s">
        <v>18</v>
      </c>
      <c r="J874" s="93" t="s">
        <v>1242</v>
      </c>
      <c r="K874" s="93" t="s">
        <v>417</v>
      </c>
      <c r="L874" s="94">
        <v>-472.56</v>
      </c>
      <c r="M874" s="90" t="s">
        <v>21</v>
      </c>
      <c r="N874" s="93" t="s">
        <v>22</v>
      </c>
      <c r="O874" s="93" t="s">
        <v>1249</v>
      </c>
      <c r="P874" s="95">
        <v>42439</v>
      </c>
      <c r="Q874" s="90" t="s">
        <v>23</v>
      </c>
    </row>
    <row r="875" spans="1:17" x14ac:dyDescent="0.25">
      <c r="A875" s="90" t="s">
        <v>729</v>
      </c>
      <c r="B875" s="91" t="s">
        <v>1239</v>
      </c>
      <c r="C875" s="92" t="s">
        <v>41</v>
      </c>
      <c r="D875" s="92" t="s">
        <v>1240</v>
      </c>
      <c r="E875" s="90" t="s">
        <v>18</v>
      </c>
      <c r="F875" s="92" t="s">
        <v>1241</v>
      </c>
      <c r="G875" s="92" t="s">
        <v>1182</v>
      </c>
      <c r="H875" s="90" t="s">
        <v>18</v>
      </c>
      <c r="I875" s="90" t="s">
        <v>18</v>
      </c>
      <c r="J875" s="93" t="s">
        <v>1242</v>
      </c>
      <c r="K875" s="93" t="s">
        <v>25</v>
      </c>
      <c r="L875" s="94">
        <v>308.95999999999998</v>
      </c>
      <c r="M875" s="90" t="s">
        <v>21</v>
      </c>
      <c r="N875" s="93" t="s">
        <v>22</v>
      </c>
      <c r="O875" s="93" t="s">
        <v>1246</v>
      </c>
      <c r="P875" s="95">
        <v>42471</v>
      </c>
      <c r="Q875" s="90" t="s">
        <v>23</v>
      </c>
    </row>
    <row r="876" spans="1:17" x14ac:dyDescent="0.25">
      <c r="A876" s="90" t="s">
        <v>729</v>
      </c>
      <c r="B876" s="91" t="s">
        <v>1239</v>
      </c>
      <c r="C876" s="92" t="s">
        <v>41</v>
      </c>
      <c r="D876" s="92" t="s">
        <v>1240</v>
      </c>
      <c r="E876" s="90" t="s">
        <v>18</v>
      </c>
      <c r="F876" s="92" t="s">
        <v>1241</v>
      </c>
      <c r="G876" s="92" t="s">
        <v>1182</v>
      </c>
      <c r="H876" s="90" t="s">
        <v>18</v>
      </c>
      <c r="I876" s="90" t="s">
        <v>18</v>
      </c>
      <c r="J876" s="93" t="s">
        <v>1242</v>
      </c>
      <c r="K876" s="93" t="s">
        <v>25</v>
      </c>
      <c r="L876" s="94">
        <v>140.97999999999999</v>
      </c>
      <c r="M876" s="90" t="s">
        <v>21</v>
      </c>
      <c r="N876" s="93" t="s">
        <v>22</v>
      </c>
      <c r="O876" s="93" t="s">
        <v>1247</v>
      </c>
      <c r="P876" s="95">
        <v>42471</v>
      </c>
      <c r="Q876" s="90" t="s">
        <v>23</v>
      </c>
    </row>
    <row r="877" spans="1:17" x14ac:dyDescent="0.25">
      <c r="A877" s="90" t="s">
        <v>704</v>
      </c>
      <c r="B877" s="91" t="s">
        <v>1239</v>
      </c>
      <c r="C877" s="92" t="s">
        <v>41</v>
      </c>
      <c r="D877" s="92" t="s">
        <v>1243</v>
      </c>
      <c r="E877" s="90" t="s">
        <v>18</v>
      </c>
      <c r="F877" s="92" t="s">
        <v>1241</v>
      </c>
      <c r="G877" s="92" t="s">
        <v>191</v>
      </c>
      <c r="H877" s="90" t="s">
        <v>18</v>
      </c>
      <c r="I877" s="90" t="s">
        <v>18</v>
      </c>
      <c r="J877" s="93" t="s">
        <v>1242</v>
      </c>
      <c r="K877" s="93" t="s">
        <v>417</v>
      </c>
      <c r="L877" s="94">
        <v>160.20000000000002</v>
      </c>
      <c r="M877" s="90" t="s">
        <v>21</v>
      </c>
      <c r="N877" s="93" t="s">
        <v>22</v>
      </c>
      <c r="O877" s="93" t="s">
        <v>1244</v>
      </c>
      <c r="P877" s="95">
        <v>42500</v>
      </c>
      <c r="Q877" s="90" t="s">
        <v>23</v>
      </c>
    </row>
    <row r="878" spans="1:17" x14ac:dyDescent="0.25">
      <c r="A878" s="90" t="s">
        <v>704</v>
      </c>
      <c r="B878" s="91" t="s">
        <v>1239</v>
      </c>
      <c r="C878" s="92" t="s">
        <v>41</v>
      </c>
      <c r="D878" s="92" t="s">
        <v>1243</v>
      </c>
      <c r="E878" s="90" t="s">
        <v>18</v>
      </c>
      <c r="F878" s="92" t="s">
        <v>1241</v>
      </c>
      <c r="G878" s="92" t="s">
        <v>191</v>
      </c>
      <c r="H878" s="90" t="s">
        <v>18</v>
      </c>
      <c r="I878" s="90" t="s">
        <v>18</v>
      </c>
      <c r="J878" s="93" t="s">
        <v>1242</v>
      </c>
      <c r="K878" s="93" t="s">
        <v>417</v>
      </c>
      <c r="L878" s="94">
        <v>1097.68</v>
      </c>
      <c r="M878" s="90" t="s">
        <v>21</v>
      </c>
      <c r="N878" s="93" t="s">
        <v>22</v>
      </c>
      <c r="O878" s="93" t="s">
        <v>1245</v>
      </c>
      <c r="P878" s="95">
        <v>42500</v>
      </c>
      <c r="Q878" s="90" t="s">
        <v>23</v>
      </c>
    </row>
    <row r="879" spans="1:17" x14ac:dyDescent="0.25">
      <c r="A879" s="90" t="s">
        <v>704</v>
      </c>
      <c r="B879" s="91" t="s">
        <v>1239</v>
      </c>
      <c r="C879" s="92" t="s">
        <v>41</v>
      </c>
      <c r="D879" s="92" t="s">
        <v>1243</v>
      </c>
      <c r="E879" s="90" t="s">
        <v>18</v>
      </c>
      <c r="F879" s="92" t="s">
        <v>1241</v>
      </c>
      <c r="G879" s="92" t="s">
        <v>191</v>
      </c>
      <c r="H879" s="90" t="s">
        <v>18</v>
      </c>
      <c r="I879" s="90" t="s">
        <v>18</v>
      </c>
      <c r="J879" s="93" t="s">
        <v>1242</v>
      </c>
      <c r="K879" s="93" t="s">
        <v>417</v>
      </c>
      <c r="L879" s="94">
        <v>-548.84</v>
      </c>
      <c r="M879" s="90" t="s">
        <v>21</v>
      </c>
      <c r="N879" s="93" t="s">
        <v>22</v>
      </c>
      <c r="O879" s="93" t="s">
        <v>1245</v>
      </c>
      <c r="P879" s="95">
        <v>42500</v>
      </c>
      <c r="Q879" s="90" t="s">
        <v>23</v>
      </c>
    </row>
    <row r="880" spans="1:17" x14ac:dyDescent="0.25">
      <c r="A880" s="90" t="s">
        <v>49</v>
      </c>
      <c r="B880" s="91" t="s">
        <v>1239</v>
      </c>
      <c r="C880" s="92" t="s">
        <v>41</v>
      </c>
      <c r="D880" s="92" t="s">
        <v>1275</v>
      </c>
      <c r="E880" s="90" t="s">
        <v>18</v>
      </c>
      <c r="F880" s="92" t="s">
        <v>1241</v>
      </c>
      <c r="G880" s="92" t="s">
        <v>1187</v>
      </c>
      <c r="H880" s="90" t="s">
        <v>1276</v>
      </c>
      <c r="I880" s="90" t="s">
        <v>18</v>
      </c>
      <c r="J880" s="93" t="s">
        <v>1242</v>
      </c>
      <c r="K880" s="93" t="s">
        <v>417</v>
      </c>
      <c r="L880" s="94">
        <v>1067.3</v>
      </c>
      <c r="M880" s="90" t="s">
        <v>21</v>
      </c>
      <c r="N880" s="93" t="s">
        <v>22</v>
      </c>
      <c r="O880" s="93" t="s">
        <v>1277</v>
      </c>
      <c r="P880" s="95">
        <v>42258</v>
      </c>
      <c r="Q880" s="90" t="s">
        <v>23</v>
      </c>
    </row>
    <row r="881" spans="1:17" x14ac:dyDescent="0.25">
      <c r="A881" s="90" t="s">
        <v>49</v>
      </c>
      <c r="B881" s="91" t="s">
        <v>1239</v>
      </c>
      <c r="C881" s="92" t="s">
        <v>41</v>
      </c>
      <c r="D881" s="92" t="s">
        <v>1275</v>
      </c>
      <c r="E881" s="90" t="s">
        <v>18</v>
      </c>
      <c r="F881" s="92" t="s">
        <v>1241</v>
      </c>
      <c r="G881" s="92" t="s">
        <v>1187</v>
      </c>
      <c r="H881" s="90" t="s">
        <v>1276</v>
      </c>
      <c r="I881" s="90" t="s">
        <v>18</v>
      </c>
      <c r="J881" s="93" t="s">
        <v>1242</v>
      </c>
      <c r="K881" s="93" t="s">
        <v>417</v>
      </c>
      <c r="L881" s="94">
        <v>-1067.3</v>
      </c>
      <c r="M881" s="90" t="s">
        <v>21</v>
      </c>
      <c r="N881" s="93" t="s">
        <v>22</v>
      </c>
      <c r="O881" s="93" t="s">
        <v>1277</v>
      </c>
      <c r="P881" s="95">
        <v>42258</v>
      </c>
      <c r="Q881" s="90" t="s">
        <v>23</v>
      </c>
    </row>
    <row r="882" spans="1:17" x14ac:dyDescent="0.25">
      <c r="A882" s="90" t="s">
        <v>40</v>
      </c>
      <c r="B882" s="91" t="s">
        <v>1239</v>
      </c>
      <c r="C882" s="92" t="s">
        <v>41</v>
      </c>
      <c r="D882" s="92" t="s">
        <v>1243</v>
      </c>
      <c r="E882" s="90" t="s">
        <v>18</v>
      </c>
      <c r="F882" s="92" t="s">
        <v>1241</v>
      </c>
      <c r="G882" s="92" t="s">
        <v>1187</v>
      </c>
      <c r="H882" s="90" t="s">
        <v>1273</v>
      </c>
      <c r="I882" s="90" t="s">
        <v>18</v>
      </c>
      <c r="J882" s="93" t="s">
        <v>1242</v>
      </c>
      <c r="K882" s="93" t="s">
        <v>417</v>
      </c>
      <c r="L882" s="94">
        <v>438.42</v>
      </c>
      <c r="M882" s="90" t="s">
        <v>21</v>
      </c>
      <c r="N882" s="93" t="s">
        <v>22</v>
      </c>
      <c r="O882" s="93" t="s">
        <v>1274</v>
      </c>
      <c r="P882" s="95">
        <v>42289</v>
      </c>
      <c r="Q882" s="90" t="s">
        <v>23</v>
      </c>
    </row>
    <row r="883" spans="1:17" x14ac:dyDescent="0.25">
      <c r="A883" s="90" t="s">
        <v>447</v>
      </c>
      <c r="B883" s="91" t="s">
        <v>1239</v>
      </c>
      <c r="C883" s="92" t="s">
        <v>41</v>
      </c>
      <c r="D883" s="92" t="s">
        <v>57</v>
      </c>
      <c r="E883" s="90" t="s">
        <v>18</v>
      </c>
      <c r="F883" s="92" t="s">
        <v>1241</v>
      </c>
      <c r="G883" s="92" t="s">
        <v>191</v>
      </c>
      <c r="H883" s="90" t="s">
        <v>1265</v>
      </c>
      <c r="I883" s="90" t="s">
        <v>18</v>
      </c>
      <c r="J883" s="93" t="s">
        <v>1242</v>
      </c>
      <c r="K883" s="93" t="s">
        <v>417</v>
      </c>
      <c r="L883" s="94">
        <v>637.80000000000007</v>
      </c>
      <c r="M883" s="90" t="s">
        <v>21</v>
      </c>
      <c r="N883" s="93" t="s">
        <v>22</v>
      </c>
      <c r="O883" s="93" t="s">
        <v>1266</v>
      </c>
      <c r="P883" s="95">
        <v>42349</v>
      </c>
      <c r="Q883" s="90" t="s">
        <v>23</v>
      </c>
    </row>
    <row r="884" spans="1:17" x14ac:dyDescent="0.25">
      <c r="A884" s="90" t="s">
        <v>447</v>
      </c>
      <c r="B884" s="91" t="s">
        <v>1239</v>
      </c>
      <c r="C884" s="92" t="s">
        <v>41</v>
      </c>
      <c r="D884" s="92" t="s">
        <v>57</v>
      </c>
      <c r="E884" s="90" t="s">
        <v>18</v>
      </c>
      <c r="F884" s="92" t="s">
        <v>1241</v>
      </c>
      <c r="G884" s="92" t="s">
        <v>191</v>
      </c>
      <c r="H884" s="90" t="s">
        <v>1265</v>
      </c>
      <c r="I884" s="90" t="s">
        <v>18</v>
      </c>
      <c r="J884" s="93" t="s">
        <v>1242</v>
      </c>
      <c r="K884" s="93" t="s">
        <v>417</v>
      </c>
      <c r="L884" s="94">
        <v>637.80000000000007</v>
      </c>
      <c r="M884" s="90" t="s">
        <v>21</v>
      </c>
      <c r="N884" s="93" t="s">
        <v>22</v>
      </c>
      <c r="O884" s="93" t="s">
        <v>1267</v>
      </c>
      <c r="P884" s="95">
        <v>42349</v>
      </c>
      <c r="Q884" s="90" t="s">
        <v>23</v>
      </c>
    </row>
    <row r="885" spans="1:17" x14ac:dyDescent="0.25">
      <c r="A885" s="90" t="s">
        <v>447</v>
      </c>
      <c r="B885" s="91" t="s">
        <v>1239</v>
      </c>
      <c r="C885" s="92" t="s">
        <v>41</v>
      </c>
      <c r="D885" s="92" t="s">
        <v>57</v>
      </c>
      <c r="E885" s="90" t="s">
        <v>18</v>
      </c>
      <c r="F885" s="92" t="s">
        <v>1241</v>
      </c>
      <c r="G885" s="92" t="s">
        <v>191</v>
      </c>
      <c r="H885" s="90" t="s">
        <v>1265</v>
      </c>
      <c r="I885" s="90" t="s">
        <v>18</v>
      </c>
      <c r="J885" s="93" t="s">
        <v>1242</v>
      </c>
      <c r="K885" s="93" t="s">
        <v>417</v>
      </c>
      <c r="L885" s="94">
        <v>722.77</v>
      </c>
      <c r="M885" s="90" t="s">
        <v>21</v>
      </c>
      <c r="N885" s="93" t="s">
        <v>22</v>
      </c>
      <c r="O885" s="93" t="s">
        <v>1268</v>
      </c>
      <c r="P885" s="95">
        <v>42349</v>
      </c>
      <c r="Q885" s="90" t="s">
        <v>23</v>
      </c>
    </row>
    <row r="886" spans="1:17" x14ac:dyDescent="0.25">
      <c r="A886" s="90" t="s">
        <v>447</v>
      </c>
      <c r="B886" s="91" t="s">
        <v>1239</v>
      </c>
      <c r="C886" s="92" t="s">
        <v>41</v>
      </c>
      <c r="D886" s="92" t="s">
        <v>57</v>
      </c>
      <c r="E886" s="90" t="s">
        <v>18</v>
      </c>
      <c r="F886" s="92" t="s">
        <v>1241</v>
      </c>
      <c r="G886" s="92" t="s">
        <v>191</v>
      </c>
      <c r="H886" s="90" t="s">
        <v>1265</v>
      </c>
      <c r="I886" s="90" t="s">
        <v>18</v>
      </c>
      <c r="J886" s="93" t="s">
        <v>1242</v>
      </c>
      <c r="K886" s="93" t="s">
        <v>417</v>
      </c>
      <c r="L886" s="94">
        <v>722.77</v>
      </c>
      <c r="M886" s="90" t="s">
        <v>21</v>
      </c>
      <c r="N886" s="93" t="s">
        <v>22</v>
      </c>
      <c r="O886" s="93" t="s">
        <v>1269</v>
      </c>
      <c r="P886" s="95">
        <v>42349</v>
      </c>
      <c r="Q886" s="90" t="s">
        <v>23</v>
      </c>
    </row>
    <row r="887" spans="1:17" x14ac:dyDescent="0.25">
      <c r="A887" s="90" t="s">
        <v>447</v>
      </c>
      <c r="B887" s="91" t="s">
        <v>1239</v>
      </c>
      <c r="C887" s="92" t="s">
        <v>41</v>
      </c>
      <c r="D887" s="92" t="s">
        <v>57</v>
      </c>
      <c r="E887" s="90" t="s">
        <v>18</v>
      </c>
      <c r="F887" s="92" t="s">
        <v>1241</v>
      </c>
      <c r="G887" s="92" t="s">
        <v>191</v>
      </c>
      <c r="H887" s="90" t="s">
        <v>1265</v>
      </c>
      <c r="I887" s="90" t="s">
        <v>18</v>
      </c>
      <c r="J887" s="93" t="s">
        <v>1242</v>
      </c>
      <c r="K887" s="93" t="s">
        <v>417</v>
      </c>
      <c r="L887" s="94">
        <v>1030.18</v>
      </c>
      <c r="M887" s="90" t="s">
        <v>21</v>
      </c>
      <c r="N887" s="93" t="s">
        <v>22</v>
      </c>
      <c r="O887" s="93" t="s">
        <v>1270</v>
      </c>
      <c r="P887" s="95">
        <v>42349</v>
      </c>
      <c r="Q887" s="90" t="s">
        <v>23</v>
      </c>
    </row>
    <row r="888" spans="1:17" x14ac:dyDescent="0.25">
      <c r="A888" s="90" t="s">
        <v>447</v>
      </c>
      <c r="B888" s="91" t="s">
        <v>1239</v>
      </c>
      <c r="C888" s="92" t="s">
        <v>41</v>
      </c>
      <c r="D888" s="92" t="s">
        <v>57</v>
      </c>
      <c r="E888" s="90" t="s">
        <v>18</v>
      </c>
      <c r="F888" s="92" t="s">
        <v>1241</v>
      </c>
      <c r="G888" s="92" t="s">
        <v>191</v>
      </c>
      <c r="H888" s="90" t="s">
        <v>1265</v>
      </c>
      <c r="I888" s="90" t="s">
        <v>18</v>
      </c>
      <c r="J888" s="93" t="s">
        <v>1242</v>
      </c>
      <c r="K888" s="93" t="s">
        <v>417</v>
      </c>
      <c r="L888" s="94">
        <v>6.38</v>
      </c>
      <c r="M888" s="90" t="s">
        <v>21</v>
      </c>
      <c r="N888" s="93" t="s">
        <v>22</v>
      </c>
      <c r="O888" s="93" t="s">
        <v>1271</v>
      </c>
      <c r="P888" s="95">
        <v>42349</v>
      </c>
      <c r="Q888" s="90" t="s">
        <v>23</v>
      </c>
    </row>
    <row r="889" spans="1:17" x14ac:dyDescent="0.25">
      <c r="A889" s="90" t="s">
        <v>447</v>
      </c>
      <c r="B889" s="91" t="s">
        <v>1239</v>
      </c>
      <c r="C889" s="92" t="s">
        <v>41</v>
      </c>
      <c r="D889" s="92" t="s">
        <v>57</v>
      </c>
      <c r="E889" s="90" t="s">
        <v>18</v>
      </c>
      <c r="F889" s="92" t="s">
        <v>1241</v>
      </c>
      <c r="G889" s="92" t="s">
        <v>191</v>
      </c>
      <c r="H889" s="90" t="s">
        <v>1265</v>
      </c>
      <c r="I889" s="90" t="s">
        <v>18</v>
      </c>
      <c r="J889" s="93" t="s">
        <v>1242</v>
      </c>
      <c r="K889" s="93" t="s">
        <v>417</v>
      </c>
      <c r="L889" s="94">
        <v>1.57</v>
      </c>
      <c r="M889" s="90" t="s">
        <v>21</v>
      </c>
      <c r="N889" s="93" t="s">
        <v>22</v>
      </c>
      <c r="O889" s="93" t="s">
        <v>1271</v>
      </c>
      <c r="P889" s="95">
        <v>42349</v>
      </c>
      <c r="Q889" s="90" t="s">
        <v>23</v>
      </c>
    </row>
    <row r="890" spans="1:17" x14ac:dyDescent="0.25">
      <c r="A890" s="90" t="s">
        <v>447</v>
      </c>
      <c r="B890" s="91" t="s">
        <v>1239</v>
      </c>
      <c r="C890" s="92" t="s">
        <v>41</v>
      </c>
      <c r="D890" s="92" t="s">
        <v>57</v>
      </c>
      <c r="E890" s="90" t="s">
        <v>18</v>
      </c>
      <c r="F890" s="92" t="s">
        <v>1241</v>
      </c>
      <c r="G890" s="92" t="s">
        <v>191</v>
      </c>
      <c r="H890" s="90" t="s">
        <v>1265</v>
      </c>
      <c r="I890" s="90" t="s">
        <v>18</v>
      </c>
      <c r="J890" s="93" t="s">
        <v>1242</v>
      </c>
      <c r="K890" s="93" t="s">
        <v>417</v>
      </c>
      <c r="L890" s="94">
        <v>7.23</v>
      </c>
      <c r="M890" s="90" t="s">
        <v>21</v>
      </c>
      <c r="N890" s="93" t="s">
        <v>22</v>
      </c>
      <c r="O890" s="93" t="s">
        <v>1271</v>
      </c>
      <c r="P890" s="95">
        <v>42349</v>
      </c>
      <c r="Q890" s="90" t="s">
        <v>23</v>
      </c>
    </row>
    <row r="891" spans="1:17" x14ac:dyDescent="0.25">
      <c r="A891" s="90" t="s">
        <v>447</v>
      </c>
      <c r="B891" s="91" t="s">
        <v>1239</v>
      </c>
      <c r="C891" s="92" t="s">
        <v>41</v>
      </c>
      <c r="D891" s="92" t="s">
        <v>57</v>
      </c>
      <c r="E891" s="90" t="s">
        <v>18</v>
      </c>
      <c r="F891" s="92" t="s">
        <v>1241</v>
      </c>
      <c r="G891" s="92" t="s">
        <v>191</v>
      </c>
      <c r="H891" s="90" t="s">
        <v>1265</v>
      </c>
      <c r="I891" s="90" t="s">
        <v>18</v>
      </c>
      <c r="J891" s="93" t="s">
        <v>1242</v>
      </c>
      <c r="K891" s="93" t="s">
        <v>417</v>
      </c>
      <c r="L891" s="94">
        <v>7.23</v>
      </c>
      <c r="M891" s="90" t="s">
        <v>21</v>
      </c>
      <c r="N891" s="93" t="s">
        <v>22</v>
      </c>
      <c r="O891" s="93" t="s">
        <v>1271</v>
      </c>
      <c r="P891" s="95">
        <v>42349</v>
      </c>
      <c r="Q891" s="90" t="s">
        <v>23</v>
      </c>
    </row>
    <row r="892" spans="1:17" x14ac:dyDescent="0.25">
      <c r="A892" s="90" t="s">
        <v>447</v>
      </c>
      <c r="B892" s="91" t="s">
        <v>1239</v>
      </c>
      <c r="C892" s="92" t="s">
        <v>41</v>
      </c>
      <c r="D892" s="92" t="s">
        <v>57</v>
      </c>
      <c r="E892" s="90" t="s">
        <v>18</v>
      </c>
      <c r="F892" s="92" t="s">
        <v>1241</v>
      </c>
      <c r="G892" s="92" t="s">
        <v>191</v>
      </c>
      <c r="H892" s="90" t="s">
        <v>1265</v>
      </c>
      <c r="I892" s="90" t="s">
        <v>18</v>
      </c>
      <c r="J892" s="93" t="s">
        <v>1242</v>
      </c>
      <c r="K892" s="93" t="s">
        <v>417</v>
      </c>
      <c r="L892" s="94">
        <v>6.38</v>
      </c>
      <c r="M892" s="90" t="s">
        <v>21</v>
      </c>
      <c r="N892" s="93" t="s">
        <v>22</v>
      </c>
      <c r="O892" s="93" t="s">
        <v>1271</v>
      </c>
      <c r="P892" s="95">
        <v>42349</v>
      </c>
      <c r="Q892" s="90" t="s">
        <v>23</v>
      </c>
    </row>
    <row r="893" spans="1:17" x14ac:dyDescent="0.25">
      <c r="A893" s="90" t="s">
        <v>447</v>
      </c>
      <c r="B893" s="91" t="s">
        <v>1239</v>
      </c>
      <c r="C893" s="92" t="s">
        <v>41</v>
      </c>
      <c r="D893" s="92" t="s">
        <v>57</v>
      </c>
      <c r="E893" s="90" t="s">
        <v>18</v>
      </c>
      <c r="F893" s="92" t="s">
        <v>1241</v>
      </c>
      <c r="G893" s="92" t="s">
        <v>191</v>
      </c>
      <c r="H893" s="90" t="s">
        <v>417</v>
      </c>
      <c r="I893" s="90" t="s">
        <v>18</v>
      </c>
      <c r="J893" s="93" t="s">
        <v>1242</v>
      </c>
      <c r="K893" s="93" t="s">
        <v>417</v>
      </c>
      <c r="L893" s="94">
        <v>156.56</v>
      </c>
      <c r="M893" s="90" t="s">
        <v>21</v>
      </c>
      <c r="N893" s="93" t="s">
        <v>22</v>
      </c>
      <c r="O893" s="93" t="s">
        <v>1272</v>
      </c>
      <c r="P893" s="95">
        <v>42349</v>
      </c>
      <c r="Q893" s="90" t="s">
        <v>23</v>
      </c>
    </row>
    <row r="894" spans="1:17" x14ac:dyDescent="0.25">
      <c r="A894" s="90"/>
      <c r="B894" s="91"/>
      <c r="C894" s="92"/>
      <c r="D894" s="92"/>
      <c r="E894" s="90"/>
      <c r="F894" s="92"/>
      <c r="G894" s="92"/>
      <c r="H894" s="90"/>
      <c r="I894" s="90"/>
      <c r="J894" s="93"/>
      <c r="K894" s="93"/>
      <c r="L894" s="94">
        <f>SUM(L859:L893)</f>
        <v>8435.8199999999979</v>
      </c>
      <c r="M894" s="90"/>
      <c r="N894" s="93"/>
      <c r="O894" s="93"/>
      <c r="P894" s="95"/>
      <c r="Q894" s="90"/>
    </row>
    <row r="895" spans="1:17" x14ac:dyDescent="0.25">
      <c r="A895" s="90" t="s">
        <v>198</v>
      </c>
      <c r="B895" s="91" t="s">
        <v>1279</v>
      </c>
      <c r="C895" s="92" t="s">
        <v>41</v>
      </c>
      <c r="D895" s="92" t="s">
        <v>42</v>
      </c>
      <c r="E895" s="90" t="s">
        <v>18</v>
      </c>
      <c r="F895" s="92" t="s">
        <v>1280</v>
      </c>
      <c r="G895" s="92" t="s">
        <v>1179</v>
      </c>
      <c r="H895" s="90" t="s">
        <v>1281</v>
      </c>
      <c r="I895" s="90" t="s">
        <v>18</v>
      </c>
      <c r="J895" s="93" t="s">
        <v>18</v>
      </c>
      <c r="K895" s="93" t="s">
        <v>60</v>
      </c>
      <c r="L895" s="94">
        <v>105</v>
      </c>
      <c r="M895" s="90" t="s">
        <v>21</v>
      </c>
      <c r="N895" s="93" t="s">
        <v>22</v>
      </c>
      <c r="O895" s="93" t="s">
        <v>1282</v>
      </c>
      <c r="P895" s="95">
        <v>42380</v>
      </c>
      <c r="Q895" s="90" t="s">
        <v>23</v>
      </c>
    </row>
    <row r="896" spans="1:17" x14ac:dyDescent="0.25">
      <c r="A896" s="90" t="s">
        <v>198</v>
      </c>
      <c r="B896" s="91" t="s">
        <v>1279</v>
      </c>
      <c r="C896" s="92" t="s">
        <v>41</v>
      </c>
      <c r="D896" s="92" t="s">
        <v>42</v>
      </c>
      <c r="E896" s="90" t="s">
        <v>18</v>
      </c>
      <c r="F896" s="92" t="s">
        <v>1280</v>
      </c>
      <c r="G896" s="92" t="s">
        <v>1179</v>
      </c>
      <c r="H896" s="90" t="s">
        <v>1281</v>
      </c>
      <c r="I896" s="90" t="s">
        <v>18</v>
      </c>
      <c r="J896" s="93" t="s">
        <v>18</v>
      </c>
      <c r="K896" s="93" t="s">
        <v>60</v>
      </c>
      <c r="L896" s="94">
        <v>105</v>
      </c>
      <c r="M896" s="90" t="s">
        <v>21</v>
      </c>
      <c r="N896" s="93" t="s">
        <v>22</v>
      </c>
      <c r="O896" s="93" t="s">
        <v>1282</v>
      </c>
      <c r="P896" s="95">
        <v>42380</v>
      </c>
      <c r="Q896" s="90" t="s">
        <v>23</v>
      </c>
    </row>
    <row r="897" spans="1:17" x14ac:dyDescent="0.25">
      <c r="A897" s="90" t="s">
        <v>198</v>
      </c>
      <c r="B897" s="91" t="s">
        <v>1279</v>
      </c>
      <c r="C897" s="92" t="s">
        <v>41</v>
      </c>
      <c r="D897" s="92" t="s">
        <v>42</v>
      </c>
      <c r="E897" s="90" t="s">
        <v>18</v>
      </c>
      <c r="F897" s="92" t="s">
        <v>1280</v>
      </c>
      <c r="G897" s="92" t="s">
        <v>1179</v>
      </c>
      <c r="H897" s="90" t="s">
        <v>1281</v>
      </c>
      <c r="I897" s="90" t="s">
        <v>18</v>
      </c>
      <c r="J897" s="93" t="s">
        <v>18</v>
      </c>
      <c r="K897" s="93" t="s">
        <v>60</v>
      </c>
      <c r="L897" s="94">
        <v>192.70000000000002</v>
      </c>
      <c r="M897" s="90" t="s">
        <v>21</v>
      </c>
      <c r="N897" s="93" t="s">
        <v>22</v>
      </c>
      <c r="O897" s="93" t="s">
        <v>1282</v>
      </c>
      <c r="P897" s="95">
        <v>42380</v>
      </c>
      <c r="Q897" s="90" t="s">
        <v>23</v>
      </c>
    </row>
    <row r="898" spans="1:17" x14ac:dyDescent="0.25">
      <c r="A898" s="90" t="s">
        <v>198</v>
      </c>
      <c r="B898" s="91" t="s">
        <v>1279</v>
      </c>
      <c r="C898" s="92" t="s">
        <v>41</v>
      </c>
      <c r="D898" s="92" t="s">
        <v>42</v>
      </c>
      <c r="E898" s="90" t="s">
        <v>18</v>
      </c>
      <c r="F898" s="92" t="s">
        <v>1280</v>
      </c>
      <c r="G898" s="92" t="s">
        <v>1179</v>
      </c>
      <c r="H898" s="90" t="s">
        <v>1281</v>
      </c>
      <c r="I898" s="90" t="s">
        <v>18</v>
      </c>
      <c r="J898" s="93" t="s">
        <v>18</v>
      </c>
      <c r="K898" s="93" t="s">
        <v>60</v>
      </c>
      <c r="L898" s="94">
        <v>187.1</v>
      </c>
      <c r="M898" s="90" t="s">
        <v>21</v>
      </c>
      <c r="N898" s="93" t="s">
        <v>22</v>
      </c>
      <c r="O898" s="93" t="s">
        <v>1282</v>
      </c>
      <c r="P898" s="95">
        <v>42380</v>
      </c>
      <c r="Q898" s="90" t="s">
        <v>23</v>
      </c>
    </row>
    <row r="899" spans="1:17" x14ac:dyDescent="0.25">
      <c r="A899" s="90" t="s">
        <v>172</v>
      </c>
      <c r="B899" s="91" t="s">
        <v>1279</v>
      </c>
      <c r="C899" s="92" t="s">
        <v>41</v>
      </c>
      <c r="D899" s="92" t="s">
        <v>57</v>
      </c>
      <c r="E899" s="90" t="s">
        <v>18</v>
      </c>
      <c r="F899" s="92" t="s">
        <v>1280</v>
      </c>
      <c r="G899" s="92" t="s">
        <v>1179</v>
      </c>
      <c r="H899" s="90" t="s">
        <v>1352</v>
      </c>
      <c r="I899" s="90" t="s">
        <v>18</v>
      </c>
      <c r="J899" s="93" t="s">
        <v>18</v>
      </c>
      <c r="K899" s="93" t="s">
        <v>60</v>
      </c>
      <c r="L899" s="94">
        <v>400</v>
      </c>
      <c r="M899" s="90" t="s">
        <v>21</v>
      </c>
      <c r="N899" s="93" t="s">
        <v>22</v>
      </c>
      <c r="O899" s="93" t="s">
        <v>202</v>
      </c>
      <c r="P899" s="95">
        <v>42410</v>
      </c>
      <c r="Q899" s="90" t="s">
        <v>23</v>
      </c>
    </row>
    <row r="900" spans="1:17" x14ac:dyDescent="0.25">
      <c r="A900" s="90" t="s">
        <v>172</v>
      </c>
      <c r="B900" s="91" t="s">
        <v>1279</v>
      </c>
      <c r="C900" s="92" t="s">
        <v>41</v>
      </c>
      <c r="D900" s="92" t="s">
        <v>57</v>
      </c>
      <c r="E900" s="90" t="s">
        <v>18</v>
      </c>
      <c r="F900" s="92" t="s">
        <v>1280</v>
      </c>
      <c r="G900" s="92" t="s">
        <v>1179</v>
      </c>
      <c r="H900" s="90" t="s">
        <v>1353</v>
      </c>
      <c r="I900" s="90" t="s">
        <v>18</v>
      </c>
      <c r="J900" s="93" t="s">
        <v>18</v>
      </c>
      <c r="K900" s="93" t="s">
        <v>60</v>
      </c>
      <c r="L900" s="94">
        <v>400</v>
      </c>
      <c r="M900" s="90" t="s">
        <v>21</v>
      </c>
      <c r="N900" s="93" t="s">
        <v>22</v>
      </c>
      <c r="O900" s="93" t="s">
        <v>202</v>
      </c>
      <c r="P900" s="95">
        <v>42410</v>
      </c>
      <c r="Q900" s="90" t="s">
        <v>23</v>
      </c>
    </row>
    <row r="901" spans="1:17" x14ac:dyDescent="0.25">
      <c r="A901" s="90" t="s">
        <v>172</v>
      </c>
      <c r="B901" s="91" t="s">
        <v>1279</v>
      </c>
      <c r="C901" s="92" t="s">
        <v>41</v>
      </c>
      <c r="D901" s="92" t="s">
        <v>57</v>
      </c>
      <c r="E901" s="90" t="s">
        <v>18</v>
      </c>
      <c r="F901" s="92" t="s">
        <v>1280</v>
      </c>
      <c r="G901" s="92" t="s">
        <v>1179</v>
      </c>
      <c r="H901" s="90" t="s">
        <v>1354</v>
      </c>
      <c r="I901" s="90" t="s">
        <v>18</v>
      </c>
      <c r="J901" s="93" t="s">
        <v>18</v>
      </c>
      <c r="K901" s="93" t="s">
        <v>60</v>
      </c>
      <c r="L901" s="94">
        <v>400</v>
      </c>
      <c r="M901" s="90" t="s">
        <v>21</v>
      </c>
      <c r="N901" s="93" t="s">
        <v>22</v>
      </c>
      <c r="O901" s="93" t="s">
        <v>202</v>
      </c>
      <c r="P901" s="95">
        <v>42410</v>
      </c>
      <c r="Q901" s="90" t="s">
        <v>23</v>
      </c>
    </row>
    <row r="902" spans="1:17" x14ac:dyDescent="0.25">
      <c r="A902" s="90" t="s">
        <v>152</v>
      </c>
      <c r="B902" s="91" t="s">
        <v>1279</v>
      </c>
      <c r="C902" s="92" t="s">
        <v>41</v>
      </c>
      <c r="D902" s="92" t="s">
        <v>42</v>
      </c>
      <c r="E902" s="90" t="s">
        <v>18</v>
      </c>
      <c r="F902" s="92" t="s">
        <v>1280</v>
      </c>
      <c r="G902" s="92" t="s">
        <v>1179</v>
      </c>
      <c r="H902" s="90" t="s">
        <v>1341</v>
      </c>
      <c r="I902" s="90" t="s">
        <v>18</v>
      </c>
      <c r="J902" s="93" t="s">
        <v>18</v>
      </c>
      <c r="K902" s="93" t="s">
        <v>60</v>
      </c>
      <c r="L902" s="94">
        <v>60</v>
      </c>
      <c r="M902" s="90" t="s">
        <v>21</v>
      </c>
      <c r="N902" s="93" t="s">
        <v>22</v>
      </c>
      <c r="O902" s="93" t="s">
        <v>1342</v>
      </c>
      <c r="P902" s="95">
        <v>42439</v>
      </c>
      <c r="Q902" s="90" t="s">
        <v>23</v>
      </c>
    </row>
    <row r="903" spans="1:17" x14ac:dyDescent="0.25">
      <c r="A903" s="90" t="s">
        <v>152</v>
      </c>
      <c r="B903" s="91" t="s">
        <v>1279</v>
      </c>
      <c r="C903" s="92" t="s">
        <v>41</v>
      </c>
      <c r="D903" s="92" t="s">
        <v>57</v>
      </c>
      <c r="E903" s="90" t="s">
        <v>18</v>
      </c>
      <c r="F903" s="92" t="s">
        <v>1280</v>
      </c>
      <c r="G903" s="92" t="s">
        <v>1179</v>
      </c>
      <c r="H903" s="90" t="s">
        <v>1343</v>
      </c>
      <c r="I903" s="90" t="s">
        <v>18</v>
      </c>
      <c r="J903" s="93" t="s">
        <v>18</v>
      </c>
      <c r="K903" s="93" t="s">
        <v>60</v>
      </c>
      <c r="L903" s="94">
        <v>400</v>
      </c>
      <c r="M903" s="90" t="s">
        <v>21</v>
      </c>
      <c r="N903" s="93" t="s">
        <v>22</v>
      </c>
      <c r="O903" s="93" t="s">
        <v>202</v>
      </c>
      <c r="P903" s="95">
        <v>42439</v>
      </c>
      <c r="Q903" s="90" t="s">
        <v>23</v>
      </c>
    </row>
    <row r="904" spans="1:17" x14ac:dyDescent="0.25">
      <c r="A904" s="90" t="s">
        <v>152</v>
      </c>
      <c r="B904" s="91" t="s">
        <v>1279</v>
      </c>
      <c r="C904" s="92" t="s">
        <v>41</v>
      </c>
      <c r="D904" s="92" t="s">
        <v>57</v>
      </c>
      <c r="E904" s="90" t="s">
        <v>18</v>
      </c>
      <c r="F904" s="92" t="s">
        <v>1280</v>
      </c>
      <c r="G904" s="92" t="s">
        <v>1179</v>
      </c>
      <c r="H904" s="90" t="s">
        <v>1344</v>
      </c>
      <c r="I904" s="90" t="s">
        <v>18</v>
      </c>
      <c r="J904" s="93" t="s">
        <v>18</v>
      </c>
      <c r="K904" s="93" t="s">
        <v>60</v>
      </c>
      <c r="L904" s="94">
        <v>400</v>
      </c>
      <c r="M904" s="90" t="s">
        <v>21</v>
      </c>
      <c r="N904" s="93" t="s">
        <v>22</v>
      </c>
      <c r="O904" s="93" t="s">
        <v>1345</v>
      </c>
      <c r="P904" s="95">
        <v>42439</v>
      </c>
      <c r="Q904" s="90" t="s">
        <v>23</v>
      </c>
    </row>
    <row r="905" spans="1:17" x14ac:dyDescent="0.25">
      <c r="A905" s="90" t="s">
        <v>152</v>
      </c>
      <c r="B905" s="91" t="s">
        <v>1279</v>
      </c>
      <c r="C905" s="92" t="s">
        <v>41</v>
      </c>
      <c r="D905" s="92" t="s">
        <v>57</v>
      </c>
      <c r="E905" s="90" t="s">
        <v>18</v>
      </c>
      <c r="F905" s="92" t="s">
        <v>1280</v>
      </c>
      <c r="G905" s="92" t="s">
        <v>1179</v>
      </c>
      <c r="H905" s="90" t="s">
        <v>1346</v>
      </c>
      <c r="I905" s="90" t="s">
        <v>18</v>
      </c>
      <c r="J905" s="93" t="s">
        <v>18</v>
      </c>
      <c r="K905" s="93" t="s">
        <v>60</v>
      </c>
      <c r="L905" s="94">
        <v>400</v>
      </c>
      <c r="M905" s="90" t="s">
        <v>21</v>
      </c>
      <c r="N905" s="93" t="s">
        <v>22</v>
      </c>
      <c r="O905" s="93" t="s">
        <v>1347</v>
      </c>
      <c r="P905" s="95">
        <v>42439</v>
      </c>
      <c r="Q905" s="90" t="s">
        <v>23</v>
      </c>
    </row>
    <row r="906" spans="1:17" x14ac:dyDescent="0.25">
      <c r="A906" s="90" t="s">
        <v>152</v>
      </c>
      <c r="B906" s="91" t="s">
        <v>1279</v>
      </c>
      <c r="C906" s="92" t="s">
        <v>41</v>
      </c>
      <c r="D906" s="92" t="s">
        <v>57</v>
      </c>
      <c r="E906" s="90" t="s">
        <v>18</v>
      </c>
      <c r="F906" s="92" t="s">
        <v>1280</v>
      </c>
      <c r="G906" s="92" t="s">
        <v>1179</v>
      </c>
      <c r="H906" s="90" t="s">
        <v>1348</v>
      </c>
      <c r="I906" s="90" t="s">
        <v>18</v>
      </c>
      <c r="J906" s="93" t="s">
        <v>18</v>
      </c>
      <c r="K906" s="93" t="s">
        <v>60</v>
      </c>
      <c r="L906" s="94">
        <v>400</v>
      </c>
      <c r="M906" s="90" t="s">
        <v>21</v>
      </c>
      <c r="N906" s="93" t="s">
        <v>22</v>
      </c>
      <c r="O906" s="93" t="s">
        <v>1349</v>
      </c>
      <c r="P906" s="95">
        <v>42439</v>
      </c>
      <c r="Q906" s="90" t="s">
        <v>23</v>
      </c>
    </row>
    <row r="907" spans="1:17" x14ac:dyDescent="0.25">
      <c r="A907" s="90" t="s">
        <v>152</v>
      </c>
      <c r="B907" s="91" t="s">
        <v>1279</v>
      </c>
      <c r="C907" s="92" t="s">
        <v>41</v>
      </c>
      <c r="D907" s="92" t="s">
        <v>57</v>
      </c>
      <c r="E907" s="90" t="s">
        <v>18</v>
      </c>
      <c r="F907" s="92" t="s">
        <v>1280</v>
      </c>
      <c r="G907" s="92" t="s">
        <v>1179</v>
      </c>
      <c r="H907" s="90" t="s">
        <v>1350</v>
      </c>
      <c r="I907" s="90" t="s">
        <v>18</v>
      </c>
      <c r="J907" s="93" t="s">
        <v>18</v>
      </c>
      <c r="K907" s="93" t="s">
        <v>60</v>
      </c>
      <c r="L907" s="94">
        <v>400</v>
      </c>
      <c r="M907" s="90" t="s">
        <v>21</v>
      </c>
      <c r="N907" s="93" t="s">
        <v>22</v>
      </c>
      <c r="O907" s="93" t="s">
        <v>1351</v>
      </c>
      <c r="P907" s="95">
        <v>42439</v>
      </c>
      <c r="Q907" s="90" t="s">
        <v>23</v>
      </c>
    </row>
    <row r="908" spans="1:17" x14ac:dyDescent="0.25">
      <c r="A908" s="90" t="s">
        <v>150</v>
      </c>
      <c r="B908" s="91" t="s">
        <v>1279</v>
      </c>
      <c r="C908" s="92" t="s">
        <v>41</v>
      </c>
      <c r="D908" s="92" t="s">
        <v>57</v>
      </c>
      <c r="E908" s="90" t="s">
        <v>18</v>
      </c>
      <c r="F908" s="92" t="s">
        <v>1280</v>
      </c>
      <c r="G908" s="92" t="s">
        <v>1179</v>
      </c>
      <c r="H908" s="90" t="s">
        <v>1357</v>
      </c>
      <c r="I908" s="90" t="s">
        <v>18</v>
      </c>
      <c r="J908" s="93" t="s">
        <v>18</v>
      </c>
      <c r="K908" s="93" t="s">
        <v>216</v>
      </c>
      <c r="L908" s="94">
        <v>1.92</v>
      </c>
      <c r="M908" s="90" t="s">
        <v>21</v>
      </c>
      <c r="N908" s="93" t="s">
        <v>22</v>
      </c>
      <c r="O908" s="93" t="s">
        <v>1358</v>
      </c>
      <c r="P908" s="95">
        <v>42472</v>
      </c>
      <c r="Q908" s="90" t="s">
        <v>23</v>
      </c>
    </row>
    <row r="909" spans="1:17" x14ac:dyDescent="0.25">
      <c r="A909" s="90" t="s">
        <v>150</v>
      </c>
      <c r="B909" s="91" t="s">
        <v>1279</v>
      </c>
      <c r="C909" s="92" t="s">
        <v>41</v>
      </c>
      <c r="D909" s="92" t="s">
        <v>57</v>
      </c>
      <c r="E909" s="90" t="s">
        <v>18</v>
      </c>
      <c r="F909" s="92" t="s">
        <v>1280</v>
      </c>
      <c r="G909" s="92" t="s">
        <v>1179</v>
      </c>
      <c r="H909" s="90" t="s">
        <v>1359</v>
      </c>
      <c r="I909" s="90" t="s">
        <v>18</v>
      </c>
      <c r="J909" s="93" t="s">
        <v>18</v>
      </c>
      <c r="K909" s="93" t="s">
        <v>60</v>
      </c>
      <c r="L909" s="94">
        <v>400</v>
      </c>
      <c r="M909" s="90" t="s">
        <v>21</v>
      </c>
      <c r="N909" s="93" t="s">
        <v>22</v>
      </c>
      <c r="O909" s="93" t="s">
        <v>1360</v>
      </c>
      <c r="P909" s="95">
        <v>42472</v>
      </c>
      <c r="Q909" s="90" t="s">
        <v>23</v>
      </c>
    </row>
    <row r="910" spans="1:17" x14ac:dyDescent="0.25">
      <c r="A910" s="90" t="s">
        <v>150</v>
      </c>
      <c r="B910" s="91" t="s">
        <v>1279</v>
      </c>
      <c r="C910" s="92" t="s">
        <v>41</v>
      </c>
      <c r="D910" s="92" t="s">
        <v>42</v>
      </c>
      <c r="E910" s="90" t="s">
        <v>18</v>
      </c>
      <c r="F910" s="92" t="s">
        <v>1280</v>
      </c>
      <c r="G910" s="92" t="s">
        <v>1179</v>
      </c>
      <c r="H910" s="90" t="s">
        <v>1361</v>
      </c>
      <c r="I910" s="90" t="s">
        <v>18</v>
      </c>
      <c r="J910" s="93" t="s">
        <v>18</v>
      </c>
      <c r="K910" s="93" t="s">
        <v>60</v>
      </c>
      <c r="L910" s="94">
        <v>60</v>
      </c>
      <c r="M910" s="90" t="s">
        <v>21</v>
      </c>
      <c r="N910" s="93" t="s">
        <v>22</v>
      </c>
      <c r="O910" s="93" t="s">
        <v>1362</v>
      </c>
      <c r="P910" s="95">
        <v>42472</v>
      </c>
      <c r="Q910" s="90" t="s">
        <v>23</v>
      </c>
    </row>
    <row r="911" spans="1:17" x14ac:dyDescent="0.25">
      <c r="A911" s="90" t="s">
        <v>150</v>
      </c>
      <c r="B911" s="91" t="s">
        <v>1279</v>
      </c>
      <c r="C911" s="92" t="s">
        <v>41</v>
      </c>
      <c r="D911" s="92" t="s">
        <v>42</v>
      </c>
      <c r="E911" s="90" t="s">
        <v>18</v>
      </c>
      <c r="F911" s="92" t="s">
        <v>1280</v>
      </c>
      <c r="G911" s="92" t="s">
        <v>1179</v>
      </c>
      <c r="H911" s="90" t="s">
        <v>1363</v>
      </c>
      <c r="I911" s="90" t="s">
        <v>18</v>
      </c>
      <c r="J911" s="93" t="s">
        <v>18</v>
      </c>
      <c r="K911" s="93" t="s">
        <v>60</v>
      </c>
      <c r="L911" s="94">
        <v>60</v>
      </c>
      <c r="M911" s="90" t="s">
        <v>21</v>
      </c>
      <c r="N911" s="93" t="s">
        <v>22</v>
      </c>
      <c r="O911" s="93" t="s">
        <v>1364</v>
      </c>
      <c r="P911" s="95">
        <v>42472</v>
      </c>
      <c r="Q911" s="90" t="s">
        <v>23</v>
      </c>
    </row>
    <row r="912" spans="1:17" x14ac:dyDescent="0.25">
      <c r="A912" s="90" t="s">
        <v>244</v>
      </c>
      <c r="B912" s="91" t="s">
        <v>1279</v>
      </c>
      <c r="C912" s="92" t="s">
        <v>41</v>
      </c>
      <c r="D912" s="92" t="s">
        <v>57</v>
      </c>
      <c r="E912" s="90" t="s">
        <v>18</v>
      </c>
      <c r="F912" s="92" t="s">
        <v>1280</v>
      </c>
      <c r="G912" s="92" t="s">
        <v>1179</v>
      </c>
      <c r="H912" s="90" t="s">
        <v>1355</v>
      </c>
      <c r="I912" s="90" t="s">
        <v>18</v>
      </c>
      <c r="J912" s="93" t="s">
        <v>18</v>
      </c>
      <c r="K912" s="93" t="s">
        <v>60</v>
      </c>
      <c r="L912" s="94">
        <v>400</v>
      </c>
      <c r="M912" s="90" t="s">
        <v>21</v>
      </c>
      <c r="N912" s="93" t="s">
        <v>22</v>
      </c>
      <c r="O912" s="93" t="s">
        <v>1356</v>
      </c>
      <c r="P912" s="95">
        <v>42500</v>
      </c>
      <c r="Q912" s="90" t="s">
        <v>23</v>
      </c>
    </row>
    <row r="913" spans="1:17" x14ac:dyDescent="0.25">
      <c r="A913" s="90" t="s">
        <v>222</v>
      </c>
      <c r="B913" s="91" t="s">
        <v>1279</v>
      </c>
      <c r="C913" s="92" t="s">
        <v>41</v>
      </c>
      <c r="D913" s="92" t="s">
        <v>57</v>
      </c>
      <c r="E913" s="90" t="s">
        <v>18</v>
      </c>
      <c r="F913" s="92" t="s">
        <v>1280</v>
      </c>
      <c r="G913" s="92" t="s">
        <v>1179</v>
      </c>
      <c r="H913" s="90" t="s">
        <v>1291</v>
      </c>
      <c r="I913" s="90" t="s">
        <v>18</v>
      </c>
      <c r="J913" s="93" t="s">
        <v>18</v>
      </c>
      <c r="K913" s="93" t="s">
        <v>60</v>
      </c>
      <c r="L913" s="94">
        <v>400</v>
      </c>
      <c r="M913" s="90" t="s">
        <v>21</v>
      </c>
      <c r="N913" s="93" t="s">
        <v>22</v>
      </c>
      <c r="O913" s="93" t="s">
        <v>1292</v>
      </c>
      <c r="P913" s="95">
        <v>42536</v>
      </c>
      <c r="Q913" s="90" t="s">
        <v>23</v>
      </c>
    </row>
    <row r="914" spans="1:17" x14ac:dyDescent="0.25">
      <c r="A914" s="90" t="s">
        <v>222</v>
      </c>
      <c r="B914" s="91" t="s">
        <v>1279</v>
      </c>
      <c r="C914" s="92" t="s">
        <v>41</v>
      </c>
      <c r="D914" s="92" t="s">
        <v>42</v>
      </c>
      <c r="E914" s="90" t="s">
        <v>18</v>
      </c>
      <c r="F914" s="92" t="s">
        <v>1280</v>
      </c>
      <c r="G914" s="92" t="s">
        <v>1179</v>
      </c>
      <c r="H914" s="90" t="s">
        <v>1293</v>
      </c>
      <c r="I914" s="90" t="s">
        <v>18</v>
      </c>
      <c r="J914" s="93" t="s">
        <v>18</v>
      </c>
      <c r="K914" s="93" t="s">
        <v>60</v>
      </c>
      <c r="L914" s="94">
        <v>60</v>
      </c>
      <c r="M914" s="90" t="s">
        <v>21</v>
      </c>
      <c r="N914" s="93" t="s">
        <v>22</v>
      </c>
      <c r="O914" s="93" t="s">
        <v>1294</v>
      </c>
      <c r="P914" s="95">
        <v>42536</v>
      </c>
      <c r="Q914" s="90" t="s">
        <v>23</v>
      </c>
    </row>
    <row r="915" spans="1:17" x14ac:dyDescent="0.25">
      <c r="A915" s="90" t="s">
        <v>802</v>
      </c>
      <c r="B915" s="91" t="s">
        <v>1279</v>
      </c>
      <c r="C915" s="92" t="s">
        <v>41</v>
      </c>
      <c r="D915" s="92" t="s">
        <v>57</v>
      </c>
      <c r="E915" s="90" t="s">
        <v>18</v>
      </c>
      <c r="F915" s="92" t="s">
        <v>1280</v>
      </c>
      <c r="G915" s="92" t="s">
        <v>1179</v>
      </c>
      <c r="H915" s="90" t="s">
        <v>1407</v>
      </c>
      <c r="I915" s="90" t="s">
        <v>18</v>
      </c>
      <c r="J915" s="93" t="s">
        <v>18</v>
      </c>
      <c r="K915" s="93" t="s">
        <v>60</v>
      </c>
      <c r="L915" s="94">
        <v>400</v>
      </c>
      <c r="M915" s="90" t="s">
        <v>21</v>
      </c>
      <c r="N915" s="93" t="s">
        <v>22</v>
      </c>
      <c r="O915" s="93" t="s">
        <v>1408</v>
      </c>
      <c r="P915" s="95">
        <v>42562</v>
      </c>
      <c r="Q915" s="90" t="s">
        <v>23</v>
      </c>
    </row>
    <row r="916" spans="1:17" x14ac:dyDescent="0.25">
      <c r="A916" s="90" t="s">
        <v>81</v>
      </c>
      <c r="B916" s="91" t="s">
        <v>1279</v>
      </c>
      <c r="C916" s="92" t="s">
        <v>41</v>
      </c>
      <c r="D916" s="92" t="s">
        <v>57</v>
      </c>
      <c r="E916" s="90" t="s">
        <v>18</v>
      </c>
      <c r="F916" s="92" t="s">
        <v>1280</v>
      </c>
      <c r="G916" s="92" t="s">
        <v>1179</v>
      </c>
      <c r="H916" s="90" t="s">
        <v>1365</v>
      </c>
      <c r="I916" s="90" t="s">
        <v>18</v>
      </c>
      <c r="J916" s="93" t="s">
        <v>18</v>
      </c>
      <c r="K916" s="93" t="s">
        <v>60</v>
      </c>
      <c r="L916" s="94">
        <v>505</v>
      </c>
      <c r="M916" s="90" t="s">
        <v>21</v>
      </c>
      <c r="N916" s="93" t="s">
        <v>22</v>
      </c>
      <c r="O916" s="93" t="s">
        <v>76</v>
      </c>
      <c r="P916" s="95">
        <v>42227</v>
      </c>
      <c r="Q916" s="90" t="s">
        <v>23</v>
      </c>
    </row>
    <row r="917" spans="1:17" x14ac:dyDescent="0.25">
      <c r="A917" s="90" t="s">
        <v>53</v>
      </c>
      <c r="B917" s="91" t="s">
        <v>1279</v>
      </c>
      <c r="C917" s="92" t="s">
        <v>41</v>
      </c>
      <c r="D917" s="92" t="s">
        <v>57</v>
      </c>
      <c r="E917" s="90" t="s">
        <v>18</v>
      </c>
      <c r="F917" s="92" t="s">
        <v>1280</v>
      </c>
      <c r="G917" s="92" t="s">
        <v>1179</v>
      </c>
      <c r="H917" s="90" t="s">
        <v>18</v>
      </c>
      <c r="I917" s="90" t="s">
        <v>1373</v>
      </c>
      <c r="J917" s="93" t="s">
        <v>18</v>
      </c>
      <c r="K917" s="93" t="s">
        <v>60</v>
      </c>
      <c r="L917" s="94">
        <v>400</v>
      </c>
      <c r="M917" s="90" t="s">
        <v>21</v>
      </c>
      <c r="N917" s="93" t="s">
        <v>22</v>
      </c>
      <c r="O917" s="93" t="s">
        <v>76</v>
      </c>
      <c r="P917" s="95">
        <v>42258</v>
      </c>
      <c r="Q917" s="90" t="s">
        <v>23</v>
      </c>
    </row>
    <row r="918" spans="1:17" x14ac:dyDescent="0.25">
      <c r="A918" s="90" t="s">
        <v>121</v>
      </c>
      <c r="B918" s="91" t="s">
        <v>1279</v>
      </c>
      <c r="C918" s="92" t="s">
        <v>41</v>
      </c>
      <c r="D918" s="92" t="s">
        <v>42</v>
      </c>
      <c r="E918" s="90" t="s">
        <v>18</v>
      </c>
      <c r="F918" s="92" t="s">
        <v>1280</v>
      </c>
      <c r="G918" s="92" t="s">
        <v>1179</v>
      </c>
      <c r="H918" s="90" t="s">
        <v>1366</v>
      </c>
      <c r="I918" s="90" t="s">
        <v>18</v>
      </c>
      <c r="J918" s="93" t="s">
        <v>18</v>
      </c>
      <c r="K918" s="93" t="s">
        <v>60</v>
      </c>
      <c r="L918" s="94">
        <v>86</v>
      </c>
      <c r="M918" s="90" t="s">
        <v>21</v>
      </c>
      <c r="N918" s="93" t="s">
        <v>22</v>
      </c>
      <c r="O918" s="93" t="s">
        <v>1367</v>
      </c>
      <c r="P918" s="95">
        <v>42289</v>
      </c>
      <c r="Q918" s="90" t="s">
        <v>23</v>
      </c>
    </row>
    <row r="919" spans="1:17" x14ac:dyDescent="0.25">
      <c r="A919" s="90" t="s">
        <v>121</v>
      </c>
      <c r="B919" s="91" t="s">
        <v>1279</v>
      </c>
      <c r="C919" s="92" t="s">
        <v>41</v>
      </c>
      <c r="D919" s="92" t="s">
        <v>42</v>
      </c>
      <c r="E919" s="90" t="s">
        <v>18</v>
      </c>
      <c r="F919" s="92" t="s">
        <v>1280</v>
      </c>
      <c r="G919" s="92" t="s">
        <v>1179</v>
      </c>
      <c r="H919" s="90" t="s">
        <v>1368</v>
      </c>
      <c r="I919" s="90" t="s">
        <v>18</v>
      </c>
      <c r="J919" s="93" t="s">
        <v>18</v>
      </c>
      <c r="K919" s="93" t="s">
        <v>60</v>
      </c>
      <c r="L919" s="94">
        <v>86</v>
      </c>
      <c r="M919" s="90" t="s">
        <v>21</v>
      </c>
      <c r="N919" s="93" t="s">
        <v>22</v>
      </c>
      <c r="O919" s="93" t="s">
        <v>1369</v>
      </c>
      <c r="P919" s="95">
        <v>42289</v>
      </c>
      <c r="Q919" s="90" t="s">
        <v>23</v>
      </c>
    </row>
    <row r="920" spans="1:17" x14ac:dyDescent="0.25">
      <c r="A920" s="90" t="s">
        <v>121</v>
      </c>
      <c r="B920" s="91" t="s">
        <v>1279</v>
      </c>
      <c r="C920" s="92" t="s">
        <v>41</v>
      </c>
      <c r="D920" s="92" t="s">
        <v>42</v>
      </c>
      <c r="E920" s="90" t="s">
        <v>18</v>
      </c>
      <c r="F920" s="92" t="s">
        <v>1280</v>
      </c>
      <c r="G920" s="92" t="s">
        <v>1179</v>
      </c>
      <c r="H920" s="90" t="s">
        <v>1370</v>
      </c>
      <c r="I920" s="90" t="s">
        <v>18</v>
      </c>
      <c r="J920" s="93" t="s">
        <v>18</v>
      </c>
      <c r="K920" s="93" t="s">
        <v>60</v>
      </c>
      <c r="L920" s="94">
        <v>400</v>
      </c>
      <c r="M920" s="90" t="s">
        <v>21</v>
      </c>
      <c r="N920" s="93" t="s">
        <v>22</v>
      </c>
      <c r="O920" s="93" t="s">
        <v>76</v>
      </c>
      <c r="P920" s="95">
        <v>42289</v>
      </c>
      <c r="Q920" s="90" t="s">
        <v>23</v>
      </c>
    </row>
    <row r="921" spans="1:17" x14ac:dyDescent="0.25">
      <c r="A921" s="90" t="s">
        <v>121</v>
      </c>
      <c r="B921" s="91" t="s">
        <v>1279</v>
      </c>
      <c r="C921" s="92" t="s">
        <v>41</v>
      </c>
      <c r="D921" s="92" t="s">
        <v>42</v>
      </c>
      <c r="E921" s="90" t="s">
        <v>18</v>
      </c>
      <c r="F921" s="92" t="s">
        <v>1280</v>
      </c>
      <c r="G921" s="92" t="s">
        <v>1179</v>
      </c>
      <c r="H921" s="90" t="s">
        <v>1371</v>
      </c>
      <c r="I921" s="90" t="s">
        <v>18</v>
      </c>
      <c r="J921" s="93" t="s">
        <v>18</v>
      </c>
      <c r="K921" s="93" t="s">
        <v>60</v>
      </c>
      <c r="L921" s="94">
        <v>400</v>
      </c>
      <c r="M921" s="90" t="s">
        <v>21</v>
      </c>
      <c r="N921" s="93" t="s">
        <v>22</v>
      </c>
      <c r="O921" s="93" t="s">
        <v>76</v>
      </c>
      <c r="P921" s="95">
        <v>42289</v>
      </c>
      <c r="Q921" s="90" t="s">
        <v>23</v>
      </c>
    </row>
    <row r="922" spans="1:17" x14ac:dyDescent="0.25">
      <c r="A922" s="90" t="s">
        <v>121</v>
      </c>
      <c r="B922" s="91" t="s">
        <v>1279</v>
      </c>
      <c r="C922" s="92" t="s">
        <v>41</v>
      </c>
      <c r="D922" s="92" t="s">
        <v>42</v>
      </c>
      <c r="E922" s="90" t="s">
        <v>18</v>
      </c>
      <c r="F922" s="92" t="s">
        <v>1280</v>
      </c>
      <c r="G922" s="92" t="s">
        <v>1179</v>
      </c>
      <c r="H922" s="90" t="s">
        <v>1372</v>
      </c>
      <c r="I922" s="90" t="s">
        <v>18</v>
      </c>
      <c r="J922" s="93" t="s">
        <v>18</v>
      </c>
      <c r="K922" s="93" t="s">
        <v>60</v>
      </c>
      <c r="L922" s="94">
        <v>400</v>
      </c>
      <c r="M922" s="90" t="s">
        <v>21</v>
      </c>
      <c r="N922" s="93" t="s">
        <v>22</v>
      </c>
      <c r="O922" s="93" t="s">
        <v>76</v>
      </c>
      <c r="P922" s="95">
        <v>42289</v>
      </c>
      <c r="Q922" s="90" t="s">
        <v>23</v>
      </c>
    </row>
    <row r="923" spans="1:17" x14ac:dyDescent="0.25">
      <c r="A923" s="90" t="s">
        <v>103</v>
      </c>
      <c r="B923" s="91" t="s">
        <v>1279</v>
      </c>
      <c r="C923" s="92" t="s">
        <v>41</v>
      </c>
      <c r="D923" s="92" t="s">
        <v>57</v>
      </c>
      <c r="E923" s="90" t="s">
        <v>18</v>
      </c>
      <c r="F923" s="92" t="s">
        <v>1280</v>
      </c>
      <c r="G923" s="92" t="s">
        <v>1179</v>
      </c>
      <c r="H923" s="90" t="s">
        <v>18</v>
      </c>
      <c r="I923" s="90" t="s">
        <v>18</v>
      </c>
      <c r="J923" s="93" t="s">
        <v>18</v>
      </c>
      <c r="K923" s="93" t="s">
        <v>60</v>
      </c>
      <c r="L923" s="94">
        <v>400</v>
      </c>
      <c r="M923" s="90" t="s">
        <v>21</v>
      </c>
      <c r="N923" s="93" t="s">
        <v>22</v>
      </c>
      <c r="O923" s="93" t="s">
        <v>76</v>
      </c>
      <c r="P923" s="95">
        <v>42318</v>
      </c>
      <c r="Q923" s="90" t="s">
        <v>23</v>
      </c>
    </row>
    <row r="924" spans="1:17" x14ac:dyDescent="0.25">
      <c r="A924" s="90" t="s">
        <v>103</v>
      </c>
      <c r="B924" s="91" t="s">
        <v>1279</v>
      </c>
      <c r="C924" s="92" t="s">
        <v>41</v>
      </c>
      <c r="D924" s="92" t="s">
        <v>42</v>
      </c>
      <c r="E924" s="90" t="s">
        <v>18</v>
      </c>
      <c r="F924" s="92" t="s">
        <v>1280</v>
      </c>
      <c r="G924" s="92" t="s">
        <v>1179</v>
      </c>
      <c r="H924" s="90" t="s">
        <v>1374</v>
      </c>
      <c r="I924" s="90" t="s">
        <v>18</v>
      </c>
      <c r="J924" s="93" t="s">
        <v>18</v>
      </c>
      <c r="K924" s="93" t="s">
        <v>60</v>
      </c>
      <c r="L924" s="94">
        <v>86</v>
      </c>
      <c r="M924" s="90" t="s">
        <v>21</v>
      </c>
      <c r="N924" s="93" t="s">
        <v>22</v>
      </c>
      <c r="O924" s="93" t="s">
        <v>1375</v>
      </c>
      <c r="P924" s="95">
        <v>42318</v>
      </c>
      <c r="Q924" s="90" t="s">
        <v>23</v>
      </c>
    </row>
    <row r="925" spans="1:17" x14ac:dyDescent="0.25">
      <c r="A925" s="90" t="s">
        <v>103</v>
      </c>
      <c r="B925" s="91" t="s">
        <v>1279</v>
      </c>
      <c r="C925" s="92" t="s">
        <v>41</v>
      </c>
      <c r="D925" s="92" t="s">
        <v>57</v>
      </c>
      <c r="E925" s="90" t="s">
        <v>18</v>
      </c>
      <c r="F925" s="92" t="s">
        <v>1280</v>
      </c>
      <c r="G925" s="92" t="s">
        <v>1179</v>
      </c>
      <c r="H925" s="90" t="s">
        <v>1376</v>
      </c>
      <c r="I925" s="90" t="s">
        <v>18</v>
      </c>
      <c r="J925" s="93" t="s">
        <v>18</v>
      </c>
      <c r="K925" s="93" t="s">
        <v>60</v>
      </c>
      <c r="L925" s="94">
        <v>400</v>
      </c>
      <c r="M925" s="90" t="s">
        <v>21</v>
      </c>
      <c r="N925" s="93" t="s">
        <v>22</v>
      </c>
      <c r="O925" s="93" t="s">
        <v>76</v>
      </c>
      <c r="P925" s="95">
        <v>42318</v>
      </c>
      <c r="Q925" s="90" t="s">
        <v>23</v>
      </c>
    </row>
    <row r="926" spans="1:17" x14ac:dyDescent="0.25">
      <c r="A926" s="90" t="s">
        <v>103</v>
      </c>
      <c r="B926" s="91" t="s">
        <v>1279</v>
      </c>
      <c r="C926" s="92" t="s">
        <v>41</v>
      </c>
      <c r="D926" s="92" t="s">
        <v>57</v>
      </c>
      <c r="E926" s="90" t="s">
        <v>18</v>
      </c>
      <c r="F926" s="92" t="s">
        <v>1280</v>
      </c>
      <c r="G926" s="92" t="s">
        <v>1179</v>
      </c>
      <c r="H926" s="90" t="s">
        <v>1377</v>
      </c>
      <c r="I926" s="90" t="s">
        <v>18</v>
      </c>
      <c r="J926" s="93" t="s">
        <v>18</v>
      </c>
      <c r="K926" s="93" t="s">
        <v>60</v>
      </c>
      <c r="L926" s="94">
        <v>400</v>
      </c>
      <c r="M926" s="90" t="s">
        <v>21</v>
      </c>
      <c r="N926" s="93" t="s">
        <v>22</v>
      </c>
      <c r="O926" s="93" t="s">
        <v>76</v>
      </c>
      <c r="P926" s="95">
        <v>42318</v>
      </c>
      <c r="Q926" s="90" t="s">
        <v>23</v>
      </c>
    </row>
    <row r="927" spans="1:17" x14ac:dyDescent="0.25">
      <c r="A927" s="90" t="s">
        <v>103</v>
      </c>
      <c r="B927" s="91" t="s">
        <v>1279</v>
      </c>
      <c r="C927" s="92" t="s">
        <v>41</v>
      </c>
      <c r="D927" s="92" t="s">
        <v>42</v>
      </c>
      <c r="E927" s="90" t="s">
        <v>18</v>
      </c>
      <c r="F927" s="92" t="s">
        <v>1280</v>
      </c>
      <c r="G927" s="92" t="s">
        <v>1179</v>
      </c>
      <c r="H927" s="90" t="s">
        <v>1378</v>
      </c>
      <c r="I927" s="90" t="s">
        <v>18</v>
      </c>
      <c r="J927" s="93" t="s">
        <v>18</v>
      </c>
      <c r="K927" s="93" t="s">
        <v>60</v>
      </c>
      <c r="L927" s="94">
        <v>400</v>
      </c>
      <c r="M927" s="90" t="s">
        <v>21</v>
      </c>
      <c r="N927" s="93" t="s">
        <v>22</v>
      </c>
      <c r="O927" s="93" t="s">
        <v>76</v>
      </c>
      <c r="P927" s="95">
        <v>42318</v>
      </c>
      <c r="Q927" s="90" t="s">
        <v>23</v>
      </c>
    </row>
    <row r="928" spans="1:17" x14ac:dyDescent="0.25">
      <c r="A928" s="90" t="s">
        <v>212</v>
      </c>
      <c r="B928" s="91" t="s">
        <v>1279</v>
      </c>
      <c r="C928" s="92" t="s">
        <v>41</v>
      </c>
      <c r="D928" s="92" t="s">
        <v>57</v>
      </c>
      <c r="E928" s="90" t="s">
        <v>18</v>
      </c>
      <c r="F928" s="92" t="s">
        <v>1280</v>
      </c>
      <c r="G928" s="92" t="s">
        <v>1179</v>
      </c>
      <c r="H928" s="90" t="s">
        <v>1379</v>
      </c>
      <c r="I928" s="90" t="s">
        <v>18</v>
      </c>
      <c r="J928" s="93" t="s">
        <v>18</v>
      </c>
      <c r="K928" s="93" t="s">
        <v>60</v>
      </c>
      <c r="L928" s="94">
        <v>400</v>
      </c>
      <c r="M928" s="90" t="s">
        <v>21</v>
      </c>
      <c r="N928" s="93" t="s">
        <v>22</v>
      </c>
      <c r="O928" s="93" t="s">
        <v>76</v>
      </c>
      <c r="P928" s="95">
        <v>42352</v>
      </c>
      <c r="Q928" s="90" t="s">
        <v>23</v>
      </c>
    </row>
    <row r="929" spans="1:17" x14ac:dyDescent="0.25">
      <c r="A929" s="90" t="s">
        <v>212</v>
      </c>
      <c r="B929" s="91" t="s">
        <v>1279</v>
      </c>
      <c r="C929" s="92" t="s">
        <v>41</v>
      </c>
      <c r="D929" s="92" t="s">
        <v>57</v>
      </c>
      <c r="E929" s="90" t="s">
        <v>18</v>
      </c>
      <c r="F929" s="92" t="s">
        <v>1280</v>
      </c>
      <c r="G929" s="92" t="s">
        <v>1179</v>
      </c>
      <c r="H929" s="90" t="s">
        <v>1380</v>
      </c>
      <c r="I929" s="90" t="s">
        <v>18</v>
      </c>
      <c r="J929" s="93" t="s">
        <v>18</v>
      </c>
      <c r="K929" s="93" t="s">
        <v>60</v>
      </c>
      <c r="L929" s="94">
        <v>400</v>
      </c>
      <c r="M929" s="90" t="s">
        <v>21</v>
      </c>
      <c r="N929" s="93" t="s">
        <v>22</v>
      </c>
      <c r="O929" s="93" t="s">
        <v>76</v>
      </c>
      <c r="P929" s="95">
        <v>42352</v>
      </c>
      <c r="Q929" s="90" t="s">
        <v>23</v>
      </c>
    </row>
    <row r="930" spans="1:17" x14ac:dyDescent="0.25">
      <c r="A930" s="90" t="s">
        <v>526</v>
      </c>
      <c r="B930" s="91" t="s">
        <v>1279</v>
      </c>
      <c r="C930" s="92" t="s">
        <v>41</v>
      </c>
      <c r="D930" s="92" t="s">
        <v>42</v>
      </c>
      <c r="E930" s="90" t="s">
        <v>18</v>
      </c>
      <c r="F930" s="92" t="s">
        <v>1280</v>
      </c>
      <c r="G930" s="92" t="s">
        <v>1179</v>
      </c>
      <c r="H930" s="90" t="s">
        <v>1458</v>
      </c>
      <c r="I930" s="90" t="s">
        <v>18</v>
      </c>
      <c r="J930" s="93" t="s">
        <v>18</v>
      </c>
      <c r="K930" s="93" t="s">
        <v>25</v>
      </c>
      <c r="L930" s="94">
        <v>373.66</v>
      </c>
      <c r="M930" s="90" t="s">
        <v>21</v>
      </c>
      <c r="N930" s="93" t="s">
        <v>22</v>
      </c>
      <c r="O930" s="93" t="s">
        <v>1459</v>
      </c>
      <c r="P930" s="95">
        <v>42380</v>
      </c>
      <c r="Q930" s="90" t="s">
        <v>23</v>
      </c>
    </row>
    <row r="931" spans="1:17" x14ac:dyDescent="0.25">
      <c r="A931" s="90" t="s">
        <v>526</v>
      </c>
      <c r="B931" s="91" t="s">
        <v>1279</v>
      </c>
      <c r="C931" s="92" t="s">
        <v>41</v>
      </c>
      <c r="D931" s="92" t="s">
        <v>42</v>
      </c>
      <c r="E931" s="90" t="s">
        <v>18</v>
      </c>
      <c r="F931" s="92" t="s">
        <v>1280</v>
      </c>
      <c r="G931" s="92" t="s">
        <v>1179</v>
      </c>
      <c r="H931" s="90" t="s">
        <v>1460</v>
      </c>
      <c r="I931" s="90" t="s">
        <v>18</v>
      </c>
      <c r="J931" s="93" t="s">
        <v>18</v>
      </c>
      <c r="K931" s="93" t="s">
        <v>25</v>
      </c>
      <c r="L931" s="94">
        <v>353.88</v>
      </c>
      <c r="M931" s="90" t="s">
        <v>21</v>
      </c>
      <c r="N931" s="93" t="s">
        <v>22</v>
      </c>
      <c r="O931" s="93" t="s">
        <v>1461</v>
      </c>
      <c r="P931" s="95">
        <v>42380</v>
      </c>
      <c r="Q931" s="90" t="s">
        <v>23</v>
      </c>
    </row>
    <row r="932" spans="1:17" x14ac:dyDescent="0.25">
      <c r="A932" s="90" t="s">
        <v>526</v>
      </c>
      <c r="B932" s="91" t="s">
        <v>1279</v>
      </c>
      <c r="C932" s="92" t="s">
        <v>41</v>
      </c>
      <c r="D932" s="92" t="s">
        <v>42</v>
      </c>
      <c r="E932" s="90" t="s">
        <v>18</v>
      </c>
      <c r="F932" s="92" t="s">
        <v>1280</v>
      </c>
      <c r="G932" s="92" t="s">
        <v>1179</v>
      </c>
      <c r="H932" s="90" t="s">
        <v>1462</v>
      </c>
      <c r="I932" s="90" t="s">
        <v>18</v>
      </c>
      <c r="J932" s="93" t="s">
        <v>18</v>
      </c>
      <c r="K932" s="93" t="s">
        <v>25</v>
      </c>
      <c r="L932" s="94">
        <v>237.96</v>
      </c>
      <c r="M932" s="90" t="s">
        <v>21</v>
      </c>
      <c r="N932" s="93" t="s">
        <v>22</v>
      </c>
      <c r="O932" s="93" t="s">
        <v>1463</v>
      </c>
      <c r="P932" s="95">
        <v>42380</v>
      </c>
      <c r="Q932" s="90" t="s">
        <v>23</v>
      </c>
    </row>
    <row r="933" spans="1:17" x14ac:dyDescent="0.25">
      <c r="A933" s="90" t="s">
        <v>526</v>
      </c>
      <c r="B933" s="91" t="s">
        <v>1279</v>
      </c>
      <c r="C933" s="92" t="s">
        <v>41</v>
      </c>
      <c r="D933" s="92" t="s">
        <v>42</v>
      </c>
      <c r="E933" s="90" t="s">
        <v>18</v>
      </c>
      <c r="F933" s="92" t="s">
        <v>1280</v>
      </c>
      <c r="G933" s="92" t="s">
        <v>1179</v>
      </c>
      <c r="H933" s="90" t="s">
        <v>1464</v>
      </c>
      <c r="I933" s="90" t="s">
        <v>18</v>
      </c>
      <c r="J933" s="93" t="s">
        <v>18</v>
      </c>
      <c r="K933" s="93" t="s">
        <v>25</v>
      </c>
      <c r="L933" s="94">
        <v>45.72</v>
      </c>
      <c r="M933" s="90" t="s">
        <v>21</v>
      </c>
      <c r="N933" s="93" t="s">
        <v>22</v>
      </c>
      <c r="O933" s="93" t="s">
        <v>1465</v>
      </c>
      <c r="P933" s="95">
        <v>42380</v>
      </c>
      <c r="Q933" s="90" t="s">
        <v>23</v>
      </c>
    </row>
    <row r="934" spans="1:17" x14ac:dyDescent="0.25">
      <c r="A934" s="90" t="s">
        <v>526</v>
      </c>
      <c r="B934" s="91" t="s">
        <v>1279</v>
      </c>
      <c r="C934" s="92" t="s">
        <v>41</v>
      </c>
      <c r="D934" s="92" t="s">
        <v>42</v>
      </c>
      <c r="E934" s="90" t="s">
        <v>18</v>
      </c>
      <c r="F934" s="92" t="s">
        <v>1280</v>
      </c>
      <c r="G934" s="92" t="s">
        <v>1179</v>
      </c>
      <c r="H934" s="90" t="s">
        <v>1466</v>
      </c>
      <c r="I934" s="90" t="s">
        <v>18</v>
      </c>
      <c r="J934" s="93" t="s">
        <v>18</v>
      </c>
      <c r="K934" s="93" t="s">
        <v>25</v>
      </c>
      <c r="L934" s="94">
        <v>-32.75</v>
      </c>
      <c r="M934" s="90" t="s">
        <v>21</v>
      </c>
      <c r="N934" s="93" t="s">
        <v>22</v>
      </c>
      <c r="O934" s="93" t="s">
        <v>1467</v>
      </c>
      <c r="P934" s="95">
        <v>42380</v>
      </c>
      <c r="Q934" s="90" t="s">
        <v>23</v>
      </c>
    </row>
    <row r="935" spans="1:17" x14ac:dyDescent="0.25">
      <c r="A935" s="90" t="s">
        <v>526</v>
      </c>
      <c r="B935" s="91" t="s">
        <v>1279</v>
      </c>
      <c r="C935" s="92" t="s">
        <v>41</v>
      </c>
      <c r="D935" s="92" t="s">
        <v>42</v>
      </c>
      <c r="E935" s="90" t="s">
        <v>18</v>
      </c>
      <c r="F935" s="92" t="s">
        <v>1280</v>
      </c>
      <c r="G935" s="92" t="s">
        <v>1179</v>
      </c>
      <c r="H935" s="90" t="s">
        <v>1466</v>
      </c>
      <c r="I935" s="90" t="s">
        <v>18</v>
      </c>
      <c r="J935" s="93" t="s">
        <v>18</v>
      </c>
      <c r="K935" s="93" t="s">
        <v>25</v>
      </c>
      <c r="L935" s="94">
        <v>419.38</v>
      </c>
      <c r="M935" s="90" t="s">
        <v>21</v>
      </c>
      <c r="N935" s="93" t="s">
        <v>22</v>
      </c>
      <c r="O935" s="93" t="s">
        <v>1468</v>
      </c>
      <c r="P935" s="95">
        <v>42380</v>
      </c>
      <c r="Q935" s="90" t="s">
        <v>23</v>
      </c>
    </row>
    <row r="936" spans="1:17" x14ac:dyDescent="0.25">
      <c r="A936" s="90" t="s">
        <v>660</v>
      </c>
      <c r="B936" s="91" t="s">
        <v>1279</v>
      </c>
      <c r="C936" s="92" t="s">
        <v>41</v>
      </c>
      <c r="D936" s="92" t="s">
        <v>42</v>
      </c>
      <c r="E936" s="90" t="s">
        <v>18</v>
      </c>
      <c r="F936" s="92" t="s">
        <v>1280</v>
      </c>
      <c r="G936" s="92" t="s">
        <v>1179</v>
      </c>
      <c r="H936" s="90" t="s">
        <v>1450</v>
      </c>
      <c r="I936" s="90" t="s">
        <v>18</v>
      </c>
      <c r="J936" s="93" t="s">
        <v>18</v>
      </c>
      <c r="K936" s="93" t="s">
        <v>29</v>
      </c>
      <c r="L936" s="94">
        <v>274.2</v>
      </c>
      <c r="M936" s="90" t="s">
        <v>21</v>
      </c>
      <c r="N936" s="93" t="s">
        <v>22</v>
      </c>
      <c r="O936" s="93" t="s">
        <v>1451</v>
      </c>
      <c r="P936" s="95">
        <v>42410</v>
      </c>
      <c r="Q936" s="90" t="s">
        <v>23</v>
      </c>
    </row>
    <row r="937" spans="1:17" x14ac:dyDescent="0.25">
      <c r="A937" s="90" t="s">
        <v>660</v>
      </c>
      <c r="B937" s="91" t="s">
        <v>1279</v>
      </c>
      <c r="C937" s="92" t="s">
        <v>41</v>
      </c>
      <c r="D937" s="92" t="s">
        <v>42</v>
      </c>
      <c r="E937" s="90" t="s">
        <v>18</v>
      </c>
      <c r="F937" s="92" t="s">
        <v>1280</v>
      </c>
      <c r="G937" s="92" t="s">
        <v>1179</v>
      </c>
      <c r="H937" s="90" t="s">
        <v>1438</v>
      </c>
      <c r="I937" s="90" t="s">
        <v>18</v>
      </c>
      <c r="J937" s="93" t="s">
        <v>18</v>
      </c>
      <c r="K937" s="93" t="s">
        <v>25</v>
      </c>
      <c r="L937" s="94">
        <v>425.06</v>
      </c>
      <c r="M937" s="90" t="s">
        <v>21</v>
      </c>
      <c r="N937" s="93" t="s">
        <v>22</v>
      </c>
      <c r="O937" s="93" t="s">
        <v>1439</v>
      </c>
      <c r="P937" s="95">
        <v>42410</v>
      </c>
      <c r="Q937" s="90" t="s">
        <v>23</v>
      </c>
    </row>
    <row r="938" spans="1:17" x14ac:dyDescent="0.25">
      <c r="A938" s="90" t="s">
        <v>660</v>
      </c>
      <c r="B938" s="91" t="s">
        <v>1279</v>
      </c>
      <c r="C938" s="92" t="s">
        <v>41</v>
      </c>
      <c r="D938" s="92" t="s">
        <v>42</v>
      </c>
      <c r="E938" s="90" t="s">
        <v>18</v>
      </c>
      <c r="F938" s="92" t="s">
        <v>1280</v>
      </c>
      <c r="G938" s="92" t="s">
        <v>1179</v>
      </c>
      <c r="H938" s="90" t="s">
        <v>1440</v>
      </c>
      <c r="I938" s="90" t="s">
        <v>18</v>
      </c>
      <c r="J938" s="93" t="s">
        <v>18</v>
      </c>
      <c r="K938" s="93" t="s">
        <v>25</v>
      </c>
      <c r="L938" s="94">
        <v>307.95999999999998</v>
      </c>
      <c r="M938" s="90" t="s">
        <v>21</v>
      </c>
      <c r="N938" s="93" t="s">
        <v>22</v>
      </c>
      <c r="O938" s="93" t="s">
        <v>1441</v>
      </c>
      <c r="P938" s="95">
        <v>42410</v>
      </c>
      <c r="Q938" s="90" t="s">
        <v>23</v>
      </c>
    </row>
    <row r="939" spans="1:17" x14ac:dyDescent="0.25">
      <c r="A939" s="90" t="s">
        <v>660</v>
      </c>
      <c r="B939" s="91" t="s">
        <v>1279</v>
      </c>
      <c r="C939" s="92" t="s">
        <v>41</v>
      </c>
      <c r="D939" s="92" t="s">
        <v>42</v>
      </c>
      <c r="E939" s="90" t="s">
        <v>18</v>
      </c>
      <c r="F939" s="92" t="s">
        <v>1280</v>
      </c>
      <c r="G939" s="92" t="s">
        <v>1179</v>
      </c>
      <c r="H939" s="90" t="s">
        <v>1442</v>
      </c>
      <c r="I939" s="90" t="s">
        <v>18</v>
      </c>
      <c r="J939" s="93" t="s">
        <v>18</v>
      </c>
      <c r="K939" s="93" t="s">
        <v>25</v>
      </c>
      <c r="L939" s="94">
        <v>392.39</v>
      </c>
      <c r="M939" s="90" t="s">
        <v>21</v>
      </c>
      <c r="N939" s="93" t="s">
        <v>22</v>
      </c>
      <c r="O939" s="93" t="s">
        <v>1443</v>
      </c>
      <c r="P939" s="95">
        <v>42410</v>
      </c>
      <c r="Q939" s="90" t="s">
        <v>23</v>
      </c>
    </row>
    <row r="940" spans="1:17" x14ac:dyDescent="0.25">
      <c r="A940" s="90" t="s">
        <v>660</v>
      </c>
      <c r="B940" s="91" t="s">
        <v>1279</v>
      </c>
      <c r="C940" s="92" t="s">
        <v>41</v>
      </c>
      <c r="D940" s="92" t="s">
        <v>42</v>
      </c>
      <c r="E940" s="90" t="s">
        <v>18</v>
      </c>
      <c r="F940" s="92" t="s">
        <v>1280</v>
      </c>
      <c r="G940" s="92" t="s">
        <v>1179</v>
      </c>
      <c r="H940" s="90" t="s">
        <v>1444</v>
      </c>
      <c r="I940" s="90" t="s">
        <v>18</v>
      </c>
      <c r="J940" s="93" t="s">
        <v>18</v>
      </c>
      <c r="K940" s="93" t="s">
        <v>25</v>
      </c>
      <c r="L940" s="94">
        <v>359.7</v>
      </c>
      <c r="M940" s="90" t="s">
        <v>21</v>
      </c>
      <c r="N940" s="93" t="s">
        <v>22</v>
      </c>
      <c r="O940" s="93" t="s">
        <v>1445</v>
      </c>
      <c r="P940" s="95">
        <v>42410</v>
      </c>
      <c r="Q940" s="90" t="s">
        <v>23</v>
      </c>
    </row>
    <row r="941" spans="1:17" x14ac:dyDescent="0.25">
      <c r="A941" s="90" t="s">
        <v>660</v>
      </c>
      <c r="B941" s="91" t="s">
        <v>1279</v>
      </c>
      <c r="C941" s="92" t="s">
        <v>41</v>
      </c>
      <c r="D941" s="92" t="s">
        <v>42</v>
      </c>
      <c r="E941" s="90" t="s">
        <v>18</v>
      </c>
      <c r="F941" s="92" t="s">
        <v>1280</v>
      </c>
      <c r="G941" s="92" t="s">
        <v>1179</v>
      </c>
      <c r="H941" s="90" t="s">
        <v>1446</v>
      </c>
      <c r="I941" s="90" t="s">
        <v>18</v>
      </c>
      <c r="J941" s="93" t="s">
        <v>18</v>
      </c>
      <c r="K941" s="93" t="s">
        <v>25</v>
      </c>
      <c r="L941" s="94">
        <v>318.95999999999998</v>
      </c>
      <c r="M941" s="90" t="s">
        <v>21</v>
      </c>
      <c r="N941" s="93" t="s">
        <v>22</v>
      </c>
      <c r="O941" s="93" t="s">
        <v>1447</v>
      </c>
      <c r="P941" s="95">
        <v>42410</v>
      </c>
      <c r="Q941" s="90" t="s">
        <v>23</v>
      </c>
    </row>
    <row r="942" spans="1:17" x14ac:dyDescent="0.25">
      <c r="A942" s="90" t="s">
        <v>660</v>
      </c>
      <c r="B942" s="91" t="s">
        <v>1279</v>
      </c>
      <c r="C942" s="92" t="s">
        <v>41</v>
      </c>
      <c r="D942" s="92" t="s">
        <v>95</v>
      </c>
      <c r="E942" s="90" t="s">
        <v>18</v>
      </c>
      <c r="F942" s="92" t="s">
        <v>1280</v>
      </c>
      <c r="G942" s="92" t="s">
        <v>1179</v>
      </c>
      <c r="H942" s="90" t="s">
        <v>1448</v>
      </c>
      <c r="I942" s="90" t="s">
        <v>18</v>
      </c>
      <c r="J942" s="93" t="s">
        <v>18</v>
      </c>
      <c r="K942" s="93" t="s">
        <v>25</v>
      </c>
      <c r="L942" s="94">
        <v>276.92</v>
      </c>
      <c r="M942" s="90" t="s">
        <v>21</v>
      </c>
      <c r="N942" s="93" t="s">
        <v>22</v>
      </c>
      <c r="O942" s="93" t="s">
        <v>1449</v>
      </c>
      <c r="P942" s="95">
        <v>42410</v>
      </c>
      <c r="Q942" s="90" t="s">
        <v>23</v>
      </c>
    </row>
    <row r="943" spans="1:17" x14ac:dyDescent="0.25">
      <c r="A943" s="90" t="s">
        <v>660</v>
      </c>
      <c r="B943" s="91" t="s">
        <v>1279</v>
      </c>
      <c r="C943" s="92" t="s">
        <v>41</v>
      </c>
      <c r="D943" s="92" t="s">
        <v>42</v>
      </c>
      <c r="E943" s="90" t="s">
        <v>18</v>
      </c>
      <c r="F943" s="92" t="s">
        <v>1280</v>
      </c>
      <c r="G943" s="92" t="s">
        <v>1179</v>
      </c>
      <c r="H943" s="90" t="s">
        <v>1452</v>
      </c>
      <c r="I943" s="90" t="s">
        <v>18</v>
      </c>
      <c r="J943" s="93" t="s">
        <v>18</v>
      </c>
      <c r="K943" s="93" t="s">
        <v>25</v>
      </c>
      <c r="L943" s="94">
        <v>270.95999999999998</v>
      </c>
      <c r="M943" s="90" t="s">
        <v>21</v>
      </c>
      <c r="N943" s="93" t="s">
        <v>22</v>
      </c>
      <c r="O943" s="93" t="s">
        <v>1453</v>
      </c>
      <c r="P943" s="95">
        <v>42410</v>
      </c>
      <c r="Q943" s="90" t="s">
        <v>23</v>
      </c>
    </row>
    <row r="944" spans="1:17" x14ac:dyDescent="0.25">
      <c r="A944" s="90" t="s">
        <v>660</v>
      </c>
      <c r="B944" s="91" t="s">
        <v>1279</v>
      </c>
      <c r="C944" s="92" t="s">
        <v>41</v>
      </c>
      <c r="D944" s="92" t="s">
        <v>42</v>
      </c>
      <c r="E944" s="90" t="s">
        <v>18</v>
      </c>
      <c r="F944" s="92" t="s">
        <v>1280</v>
      </c>
      <c r="G944" s="92" t="s">
        <v>1179</v>
      </c>
      <c r="H944" s="90" t="s">
        <v>1454</v>
      </c>
      <c r="I944" s="90" t="s">
        <v>18</v>
      </c>
      <c r="J944" s="93" t="s">
        <v>18</v>
      </c>
      <c r="K944" s="93" t="s">
        <v>25</v>
      </c>
      <c r="L944" s="94">
        <v>264.95999999999998</v>
      </c>
      <c r="M944" s="90" t="s">
        <v>21</v>
      </c>
      <c r="N944" s="93" t="s">
        <v>22</v>
      </c>
      <c r="O944" s="93" t="s">
        <v>1455</v>
      </c>
      <c r="P944" s="95">
        <v>42410</v>
      </c>
      <c r="Q944" s="90" t="s">
        <v>23</v>
      </c>
    </row>
    <row r="945" spans="1:17" x14ac:dyDescent="0.25">
      <c r="A945" s="90" t="s">
        <v>660</v>
      </c>
      <c r="B945" s="91" t="s">
        <v>1279</v>
      </c>
      <c r="C945" s="92" t="s">
        <v>41</v>
      </c>
      <c r="D945" s="92" t="s">
        <v>42</v>
      </c>
      <c r="E945" s="90" t="s">
        <v>18</v>
      </c>
      <c r="F945" s="92" t="s">
        <v>1280</v>
      </c>
      <c r="G945" s="92" t="s">
        <v>1179</v>
      </c>
      <c r="H945" s="90" t="s">
        <v>1433</v>
      </c>
      <c r="I945" s="90" t="s">
        <v>18</v>
      </c>
      <c r="J945" s="93" t="s">
        <v>18</v>
      </c>
      <c r="K945" s="93" t="s">
        <v>25</v>
      </c>
      <c r="L945" s="94">
        <v>98.87</v>
      </c>
      <c r="M945" s="90" t="s">
        <v>21</v>
      </c>
      <c r="N945" s="93" t="s">
        <v>22</v>
      </c>
      <c r="O945" s="93" t="s">
        <v>1456</v>
      </c>
      <c r="P945" s="95">
        <v>42410</v>
      </c>
      <c r="Q945" s="90" t="s">
        <v>23</v>
      </c>
    </row>
    <row r="946" spans="1:17" x14ac:dyDescent="0.25">
      <c r="A946" s="90" t="s">
        <v>660</v>
      </c>
      <c r="B946" s="91" t="s">
        <v>1279</v>
      </c>
      <c r="C946" s="92" t="s">
        <v>41</v>
      </c>
      <c r="D946" s="92" t="s">
        <v>42</v>
      </c>
      <c r="E946" s="90" t="s">
        <v>18</v>
      </c>
      <c r="F946" s="92" t="s">
        <v>1280</v>
      </c>
      <c r="G946" s="92" t="s">
        <v>1179</v>
      </c>
      <c r="H946" s="90" t="s">
        <v>1433</v>
      </c>
      <c r="I946" s="90" t="s">
        <v>18</v>
      </c>
      <c r="J946" s="93" t="s">
        <v>18</v>
      </c>
      <c r="K946" s="93" t="s">
        <v>25</v>
      </c>
      <c r="L946" s="94">
        <v>32.68</v>
      </c>
      <c r="M946" s="90" t="s">
        <v>21</v>
      </c>
      <c r="N946" s="93" t="s">
        <v>22</v>
      </c>
      <c r="O946" s="93" t="s">
        <v>1457</v>
      </c>
      <c r="P946" s="95">
        <v>42410</v>
      </c>
      <c r="Q946" s="90" t="s">
        <v>23</v>
      </c>
    </row>
    <row r="947" spans="1:17" x14ac:dyDescent="0.25">
      <c r="A947" s="90" t="s">
        <v>46</v>
      </c>
      <c r="B947" s="91" t="s">
        <v>1279</v>
      </c>
      <c r="C947" s="92" t="s">
        <v>41</v>
      </c>
      <c r="D947" s="92" t="s">
        <v>57</v>
      </c>
      <c r="E947" s="90" t="s">
        <v>18</v>
      </c>
      <c r="F947" s="92" t="s">
        <v>1280</v>
      </c>
      <c r="G947" s="92" t="s">
        <v>1179</v>
      </c>
      <c r="H947" s="90" t="s">
        <v>1417</v>
      </c>
      <c r="I947" s="90" t="s">
        <v>18</v>
      </c>
      <c r="J947" s="93" t="s">
        <v>18</v>
      </c>
      <c r="K947" s="93" t="s">
        <v>25</v>
      </c>
      <c r="L947" s="94">
        <v>-351.36</v>
      </c>
      <c r="M947" s="90" t="s">
        <v>21</v>
      </c>
      <c r="N947" s="93" t="s">
        <v>22</v>
      </c>
      <c r="O947" s="93" t="s">
        <v>1418</v>
      </c>
      <c r="P947" s="95">
        <v>42439</v>
      </c>
      <c r="Q947" s="90" t="s">
        <v>23</v>
      </c>
    </row>
    <row r="948" spans="1:17" x14ac:dyDescent="0.25">
      <c r="A948" s="90" t="s">
        <v>46</v>
      </c>
      <c r="B948" s="91" t="s">
        <v>1279</v>
      </c>
      <c r="C948" s="92" t="s">
        <v>41</v>
      </c>
      <c r="D948" s="92" t="s">
        <v>42</v>
      </c>
      <c r="E948" s="90" t="s">
        <v>18</v>
      </c>
      <c r="F948" s="92" t="s">
        <v>1280</v>
      </c>
      <c r="G948" s="92" t="s">
        <v>1179</v>
      </c>
      <c r="H948" s="90" t="s">
        <v>1419</v>
      </c>
      <c r="I948" s="90" t="s">
        <v>18</v>
      </c>
      <c r="J948" s="93" t="s">
        <v>18</v>
      </c>
      <c r="K948" s="93" t="s">
        <v>25</v>
      </c>
      <c r="L948" s="94">
        <v>425.06</v>
      </c>
      <c r="M948" s="90" t="s">
        <v>21</v>
      </c>
      <c r="N948" s="93" t="s">
        <v>22</v>
      </c>
      <c r="O948" s="93" t="s">
        <v>1420</v>
      </c>
      <c r="P948" s="95">
        <v>42439</v>
      </c>
      <c r="Q948" s="90" t="s">
        <v>23</v>
      </c>
    </row>
    <row r="949" spans="1:17" x14ac:dyDescent="0.25">
      <c r="A949" s="90" t="s">
        <v>46</v>
      </c>
      <c r="B949" s="91" t="s">
        <v>1279</v>
      </c>
      <c r="C949" s="92" t="s">
        <v>41</v>
      </c>
      <c r="D949" s="92" t="s">
        <v>42</v>
      </c>
      <c r="E949" s="90" t="s">
        <v>18</v>
      </c>
      <c r="F949" s="92" t="s">
        <v>1280</v>
      </c>
      <c r="G949" s="92" t="s">
        <v>1179</v>
      </c>
      <c r="H949" s="90" t="s">
        <v>1421</v>
      </c>
      <c r="I949" s="90" t="s">
        <v>18</v>
      </c>
      <c r="J949" s="93" t="s">
        <v>18</v>
      </c>
      <c r="K949" s="93" t="s">
        <v>25</v>
      </c>
      <c r="L949" s="94">
        <v>425.06</v>
      </c>
      <c r="M949" s="90" t="s">
        <v>21</v>
      </c>
      <c r="N949" s="93" t="s">
        <v>22</v>
      </c>
      <c r="O949" s="93" t="s">
        <v>1422</v>
      </c>
      <c r="P949" s="95">
        <v>42439</v>
      </c>
      <c r="Q949" s="90" t="s">
        <v>23</v>
      </c>
    </row>
    <row r="950" spans="1:17" x14ac:dyDescent="0.25">
      <c r="A950" s="90" t="s">
        <v>46</v>
      </c>
      <c r="B950" s="91" t="s">
        <v>1279</v>
      </c>
      <c r="C950" s="92" t="s">
        <v>41</v>
      </c>
      <c r="D950" s="92" t="s">
        <v>42</v>
      </c>
      <c r="E950" s="90" t="s">
        <v>18</v>
      </c>
      <c r="F950" s="92" t="s">
        <v>1280</v>
      </c>
      <c r="G950" s="92" t="s">
        <v>1179</v>
      </c>
      <c r="H950" s="90" t="s">
        <v>1423</v>
      </c>
      <c r="I950" s="90" t="s">
        <v>18</v>
      </c>
      <c r="J950" s="93" t="s">
        <v>18</v>
      </c>
      <c r="K950" s="93" t="s">
        <v>25</v>
      </c>
      <c r="L950" s="94">
        <v>392.39</v>
      </c>
      <c r="M950" s="90" t="s">
        <v>21</v>
      </c>
      <c r="N950" s="93" t="s">
        <v>22</v>
      </c>
      <c r="O950" s="93" t="s">
        <v>1424</v>
      </c>
      <c r="P950" s="95">
        <v>42439</v>
      </c>
      <c r="Q950" s="90" t="s">
        <v>23</v>
      </c>
    </row>
    <row r="951" spans="1:17" x14ac:dyDescent="0.25">
      <c r="A951" s="90" t="s">
        <v>46</v>
      </c>
      <c r="B951" s="91" t="s">
        <v>1279</v>
      </c>
      <c r="C951" s="92" t="s">
        <v>41</v>
      </c>
      <c r="D951" s="92" t="s">
        <v>42</v>
      </c>
      <c r="E951" s="90" t="s">
        <v>18</v>
      </c>
      <c r="F951" s="92" t="s">
        <v>1280</v>
      </c>
      <c r="G951" s="92" t="s">
        <v>1179</v>
      </c>
      <c r="H951" s="90" t="s">
        <v>1425</v>
      </c>
      <c r="I951" s="90" t="s">
        <v>18</v>
      </c>
      <c r="J951" s="93" t="s">
        <v>18</v>
      </c>
      <c r="K951" s="93" t="s">
        <v>25</v>
      </c>
      <c r="L951" s="94">
        <v>392.39</v>
      </c>
      <c r="M951" s="90" t="s">
        <v>21</v>
      </c>
      <c r="N951" s="93" t="s">
        <v>22</v>
      </c>
      <c r="O951" s="93" t="s">
        <v>1426</v>
      </c>
      <c r="P951" s="95">
        <v>42439</v>
      </c>
      <c r="Q951" s="90" t="s">
        <v>23</v>
      </c>
    </row>
    <row r="952" spans="1:17" x14ac:dyDescent="0.25">
      <c r="A952" s="90" t="s">
        <v>46</v>
      </c>
      <c r="B952" s="91" t="s">
        <v>1279</v>
      </c>
      <c r="C952" s="92" t="s">
        <v>41</v>
      </c>
      <c r="D952" s="92" t="s">
        <v>42</v>
      </c>
      <c r="E952" s="90" t="s">
        <v>18</v>
      </c>
      <c r="F952" s="92" t="s">
        <v>1280</v>
      </c>
      <c r="G952" s="92" t="s">
        <v>1179</v>
      </c>
      <c r="H952" s="90" t="s">
        <v>1427</v>
      </c>
      <c r="I952" s="90" t="s">
        <v>18</v>
      </c>
      <c r="J952" s="93" t="s">
        <v>18</v>
      </c>
      <c r="K952" s="93" t="s">
        <v>25</v>
      </c>
      <c r="L952" s="94">
        <v>392.39</v>
      </c>
      <c r="M952" s="90" t="s">
        <v>21</v>
      </c>
      <c r="N952" s="93" t="s">
        <v>22</v>
      </c>
      <c r="O952" s="93" t="s">
        <v>1428</v>
      </c>
      <c r="P952" s="95">
        <v>42439</v>
      </c>
      <c r="Q952" s="90" t="s">
        <v>23</v>
      </c>
    </row>
    <row r="953" spans="1:17" x14ac:dyDescent="0.25">
      <c r="A953" s="90" t="s">
        <v>46</v>
      </c>
      <c r="B953" s="91" t="s">
        <v>1279</v>
      </c>
      <c r="C953" s="92" t="s">
        <v>41</v>
      </c>
      <c r="D953" s="92" t="s">
        <v>42</v>
      </c>
      <c r="E953" s="90" t="s">
        <v>18</v>
      </c>
      <c r="F953" s="92" t="s">
        <v>1280</v>
      </c>
      <c r="G953" s="92" t="s">
        <v>1179</v>
      </c>
      <c r="H953" s="90" t="s">
        <v>1429</v>
      </c>
      <c r="I953" s="90" t="s">
        <v>18</v>
      </c>
      <c r="J953" s="93" t="s">
        <v>18</v>
      </c>
      <c r="K953" s="93" t="s">
        <v>25</v>
      </c>
      <c r="L953" s="94">
        <v>380.51</v>
      </c>
      <c r="M953" s="90" t="s">
        <v>21</v>
      </c>
      <c r="N953" s="93" t="s">
        <v>22</v>
      </c>
      <c r="O953" s="93" t="s">
        <v>1430</v>
      </c>
      <c r="P953" s="95">
        <v>42439</v>
      </c>
      <c r="Q953" s="90" t="s">
        <v>23</v>
      </c>
    </row>
    <row r="954" spans="1:17" x14ac:dyDescent="0.25">
      <c r="A954" s="90" t="s">
        <v>46</v>
      </c>
      <c r="B954" s="91" t="s">
        <v>1279</v>
      </c>
      <c r="C954" s="92" t="s">
        <v>41</v>
      </c>
      <c r="D954" s="92" t="s">
        <v>57</v>
      </c>
      <c r="E954" s="90" t="s">
        <v>18</v>
      </c>
      <c r="F954" s="92" t="s">
        <v>1280</v>
      </c>
      <c r="G954" s="92" t="s">
        <v>1179</v>
      </c>
      <c r="H954" s="90" t="s">
        <v>1417</v>
      </c>
      <c r="I954" s="90" t="s">
        <v>18</v>
      </c>
      <c r="J954" s="93" t="s">
        <v>18</v>
      </c>
      <c r="K954" s="93" t="s">
        <v>25</v>
      </c>
      <c r="L954" s="94">
        <v>351.36</v>
      </c>
      <c r="M954" s="90" t="s">
        <v>21</v>
      </c>
      <c r="N954" s="93" t="s">
        <v>22</v>
      </c>
      <c r="O954" s="93" t="s">
        <v>1418</v>
      </c>
      <c r="P954" s="95">
        <v>42439</v>
      </c>
      <c r="Q954" s="90" t="s">
        <v>23</v>
      </c>
    </row>
    <row r="955" spans="1:17" x14ac:dyDescent="0.25">
      <c r="A955" s="90" t="s">
        <v>46</v>
      </c>
      <c r="B955" s="91" t="s">
        <v>1279</v>
      </c>
      <c r="C955" s="92" t="s">
        <v>41</v>
      </c>
      <c r="D955" s="92" t="s">
        <v>42</v>
      </c>
      <c r="E955" s="90" t="s">
        <v>18</v>
      </c>
      <c r="F955" s="92" t="s">
        <v>1280</v>
      </c>
      <c r="G955" s="92" t="s">
        <v>1179</v>
      </c>
      <c r="H955" s="90" t="s">
        <v>1431</v>
      </c>
      <c r="I955" s="90" t="s">
        <v>18</v>
      </c>
      <c r="J955" s="93" t="s">
        <v>18</v>
      </c>
      <c r="K955" s="93" t="s">
        <v>25</v>
      </c>
      <c r="L955" s="94">
        <v>315.52</v>
      </c>
      <c r="M955" s="90" t="s">
        <v>21</v>
      </c>
      <c r="N955" s="93" t="s">
        <v>22</v>
      </c>
      <c r="O955" s="93" t="s">
        <v>1432</v>
      </c>
      <c r="P955" s="95">
        <v>42439</v>
      </c>
      <c r="Q955" s="90" t="s">
        <v>23</v>
      </c>
    </row>
    <row r="956" spans="1:17" x14ac:dyDescent="0.25">
      <c r="A956" s="90" t="s">
        <v>46</v>
      </c>
      <c r="B956" s="91" t="s">
        <v>1279</v>
      </c>
      <c r="C956" s="92" t="s">
        <v>41</v>
      </c>
      <c r="D956" s="92" t="s">
        <v>42</v>
      </c>
      <c r="E956" s="90" t="s">
        <v>18</v>
      </c>
      <c r="F956" s="92" t="s">
        <v>1280</v>
      </c>
      <c r="G956" s="92" t="s">
        <v>1179</v>
      </c>
      <c r="H956" s="90" t="s">
        <v>1433</v>
      </c>
      <c r="I956" s="90" t="s">
        <v>18</v>
      </c>
      <c r="J956" s="93" t="s">
        <v>18</v>
      </c>
      <c r="K956" s="93" t="s">
        <v>25</v>
      </c>
      <c r="L956" s="94">
        <v>55.550000000000004</v>
      </c>
      <c r="M956" s="90" t="s">
        <v>21</v>
      </c>
      <c r="N956" s="93" t="s">
        <v>22</v>
      </c>
      <c r="O956" s="93" t="s">
        <v>1434</v>
      </c>
      <c r="P956" s="95">
        <v>42439</v>
      </c>
      <c r="Q956" s="90" t="s">
        <v>23</v>
      </c>
    </row>
    <row r="957" spans="1:17" x14ac:dyDescent="0.25">
      <c r="A957" s="90" t="s">
        <v>46</v>
      </c>
      <c r="B957" s="91" t="s">
        <v>1279</v>
      </c>
      <c r="C957" s="92" t="s">
        <v>41</v>
      </c>
      <c r="D957" s="92" t="s">
        <v>42</v>
      </c>
      <c r="E957" s="90" t="s">
        <v>18</v>
      </c>
      <c r="F957" s="92" t="s">
        <v>1280</v>
      </c>
      <c r="G957" s="92" t="s">
        <v>1179</v>
      </c>
      <c r="H957" s="90" t="s">
        <v>1427</v>
      </c>
      <c r="I957" s="90" t="s">
        <v>18</v>
      </c>
      <c r="J957" s="93" t="s">
        <v>18</v>
      </c>
      <c r="K957" s="93" t="s">
        <v>25</v>
      </c>
      <c r="L957" s="94">
        <v>32.67</v>
      </c>
      <c r="M957" s="90" t="s">
        <v>21</v>
      </c>
      <c r="N957" s="93" t="s">
        <v>22</v>
      </c>
      <c r="O957" s="93" t="s">
        <v>1435</v>
      </c>
      <c r="P957" s="95">
        <v>42439</v>
      </c>
      <c r="Q957" s="90" t="s">
        <v>23</v>
      </c>
    </row>
    <row r="958" spans="1:17" x14ac:dyDescent="0.25">
      <c r="A958" s="90" t="s">
        <v>46</v>
      </c>
      <c r="B958" s="91" t="s">
        <v>1279</v>
      </c>
      <c r="C958" s="92" t="s">
        <v>41</v>
      </c>
      <c r="D958" s="92" t="s">
        <v>42</v>
      </c>
      <c r="E958" s="90" t="s">
        <v>18</v>
      </c>
      <c r="F958" s="92" t="s">
        <v>1280</v>
      </c>
      <c r="G958" s="92" t="s">
        <v>1179</v>
      </c>
      <c r="H958" s="90" t="s">
        <v>1436</v>
      </c>
      <c r="I958" s="90" t="s">
        <v>18</v>
      </c>
      <c r="J958" s="93" t="s">
        <v>18</v>
      </c>
      <c r="K958" s="93" t="s">
        <v>25</v>
      </c>
      <c r="L958" s="94">
        <v>5.74</v>
      </c>
      <c r="M958" s="90" t="s">
        <v>21</v>
      </c>
      <c r="N958" s="93" t="s">
        <v>22</v>
      </c>
      <c r="O958" s="93" t="s">
        <v>1437</v>
      </c>
      <c r="P958" s="95">
        <v>42439</v>
      </c>
      <c r="Q958" s="90" t="s">
        <v>23</v>
      </c>
    </row>
    <row r="959" spans="1:17" x14ac:dyDescent="0.25">
      <c r="A959" s="90" t="s">
        <v>729</v>
      </c>
      <c r="B959" s="91" t="s">
        <v>1279</v>
      </c>
      <c r="C959" s="92" t="s">
        <v>41</v>
      </c>
      <c r="D959" s="92" t="s">
        <v>42</v>
      </c>
      <c r="E959" s="90" t="s">
        <v>18</v>
      </c>
      <c r="F959" s="92" t="s">
        <v>1280</v>
      </c>
      <c r="G959" s="92" t="s">
        <v>1179</v>
      </c>
      <c r="H959" s="90" t="s">
        <v>18</v>
      </c>
      <c r="I959" s="90" t="s">
        <v>18</v>
      </c>
      <c r="J959" s="93" t="s">
        <v>18</v>
      </c>
      <c r="K959" s="93" t="s">
        <v>29</v>
      </c>
      <c r="L959" s="94">
        <v>379.89</v>
      </c>
      <c r="M959" s="90" t="s">
        <v>21</v>
      </c>
      <c r="N959" s="93" t="s">
        <v>22</v>
      </c>
      <c r="O959" s="93" t="s">
        <v>1388</v>
      </c>
      <c r="P959" s="95">
        <v>42471</v>
      </c>
      <c r="Q959" s="90" t="s">
        <v>23</v>
      </c>
    </row>
    <row r="960" spans="1:17" x14ac:dyDescent="0.25">
      <c r="A960" s="90" t="s">
        <v>729</v>
      </c>
      <c r="B960" s="91" t="s">
        <v>1279</v>
      </c>
      <c r="C960" s="92" t="s">
        <v>41</v>
      </c>
      <c r="D960" s="92" t="s">
        <v>57</v>
      </c>
      <c r="E960" s="90" t="s">
        <v>18</v>
      </c>
      <c r="F960" s="92" t="s">
        <v>1280</v>
      </c>
      <c r="G960" s="92" t="s">
        <v>1179</v>
      </c>
      <c r="H960" s="90" t="s">
        <v>18</v>
      </c>
      <c r="I960" s="90" t="s">
        <v>18</v>
      </c>
      <c r="J960" s="93" t="s">
        <v>18</v>
      </c>
      <c r="K960" s="93" t="s">
        <v>25</v>
      </c>
      <c r="L960" s="94">
        <v>434.58</v>
      </c>
      <c r="M960" s="90" t="s">
        <v>21</v>
      </c>
      <c r="N960" s="93" t="s">
        <v>22</v>
      </c>
      <c r="O960" s="93" t="s">
        <v>1386</v>
      </c>
      <c r="P960" s="95">
        <v>42471</v>
      </c>
      <c r="Q960" s="90" t="s">
        <v>23</v>
      </c>
    </row>
    <row r="961" spans="1:17" x14ac:dyDescent="0.25">
      <c r="A961" s="90" t="s">
        <v>729</v>
      </c>
      <c r="B961" s="91" t="s">
        <v>1279</v>
      </c>
      <c r="C961" s="92" t="s">
        <v>41</v>
      </c>
      <c r="D961" s="92" t="s">
        <v>42</v>
      </c>
      <c r="E961" s="90" t="s">
        <v>18</v>
      </c>
      <c r="F961" s="92" t="s">
        <v>1280</v>
      </c>
      <c r="G961" s="92" t="s">
        <v>1179</v>
      </c>
      <c r="H961" s="90" t="s">
        <v>18</v>
      </c>
      <c r="I961" s="90" t="s">
        <v>18</v>
      </c>
      <c r="J961" s="93" t="s">
        <v>18</v>
      </c>
      <c r="K961" s="93" t="s">
        <v>25</v>
      </c>
      <c r="L961" s="94">
        <v>401.99</v>
      </c>
      <c r="M961" s="90" t="s">
        <v>21</v>
      </c>
      <c r="N961" s="93" t="s">
        <v>22</v>
      </c>
      <c r="O961" s="93" t="s">
        <v>1387</v>
      </c>
      <c r="P961" s="95">
        <v>42471</v>
      </c>
      <c r="Q961" s="90" t="s">
        <v>23</v>
      </c>
    </row>
    <row r="962" spans="1:17" x14ac:dyDescent="0.25">
      <c r="A962" s="90" t="s">
        <v>729</v>
      </c>
      <c r="B962" s="91" t="s">
        <v>1279</v>
      </c>
      <c r="C962" s="92" t="s">
        <v>41</v>
      </c>
      <c r="D962" s="92" t="s">
        <v>42</v>
      </c>
      <c r="E962" s="90" t="s">
        <v>18</v>
      </c>
      <c r="F962" s="92" t="s">
        <v>1280</v>
      </c>
      <c r="G962" s="92" t="s">
        <v>1179</v>
      </c>
      <c r="H962" s="90" t="s">
        <v>1389</v>
      </c>
      <c r="I962" s="90" t="s">
        <v>18</v>
      </c>
      <c r="J962" s="93" t="s">
        <v>18</v>
      </c>
      <c r="K962" s="93" t="s">
        <v>25</v>
      </c>
      <c r="L962" s="94">
        <v>369.40000000000003</v>
      </c>
      <c r="M962" s="90" t="s">
        <v>21</v>
      </c>
      <c r="N962" s="93" t="s">
        <v>22</v>
      </c>
      <c r="O962" s="93" t="s">
        <v>1390</v>
      </c>
      <c r="P962" s="95">
        <v>42471</v>
      </c>
      <c r="Q962" s="90" t="s">
        <v>23</v>
      </c>
    </row>
    <row r="963" spans="1:17" x14ac:dyDescent="0.25">
      <c r="A963" s="90" t="s">
        <v>729</v>
      </c>
      <c r="B963" s="91" t="s">
        <v>1279</v>
      </c>
      <c r="C963" s="92" t="s">
        <v>41</v>
      </c>
      <c r="D963" s="92" t="s">
        <v>42</v>
      </c>
      <c r="E963" s="90" t="s">
        <v>18</v>
      </c>
      <c r="F963" s="92" t="s">
        <v>1280</v>
      </c>
      <c r="G963" s="92" t="s">
        <v>1179</v>
      </c>
      <c r="H963" s="90" t="s">
        <v>18</v>
      </c>
      <c r="I963" s="90" t="s">
        <v>18</v>
      </c>
      <c r="J963" s="93" t="s">
        <v>18</v>
      </c>
      <c r="K963" s="93" t="s">
        <v>25</v>
      </c>
      <c r="L963" s="94">
        <v>341.7</v>
      </c>
      <c r="M963" s="90" t="s">
        <v>21</v>
      </c>
      <c r="N963" s="93" t="s">
        <v>22</v>
      </c>
      <c r="O963" s="93" t="s">
        <v>1391</v>
      </c>
      <c r="P963" s="95">
        <v>42471</v>
      </c>
      <c r="Q963" s="90" t="s">
        <v>23</v>
      </c>
    </row>
    <row r="964" spans="1:17" x14ac:dyDescent="0.25">
      <c r="A964" s="90" t="s">
        <v>729</v>
      </c>
      <c r="B964" s="91" t="s">
        <v>1279</v>
      </c>
      <c r="C964" s="92" t="s">
        <v>41</v>
      </c>
      <c r="D964" s="92" t="s">
        <v>42</v>
      </c>
      <c r="E964" s="90" t="s">
        <v>18</v>
      </c>
      <c r="F964" s="92" t="s">
        <v>1280</v>
      </c>
      <c r="G964" s="92" t="s">
        <v>1179</v>
      </c>
      <c r="H964" s="90" t="s">
        <v>18</v>
      </c>
      <c r="I964" s="90" t="s">
        <v>18</v>
      </c>
      <c r="J964" s="93" t="s">
        <v>18</v>
      </c>
      <c r="K964" s="93" t="s">
        <v>25</v>
      </c>
      <c r="L964" s="94">
        <v>270.95999999999998</v>
      </c>
      <c r="M964" s="90" t="s">
        <v>21</v>
      </c>
      <c r="N964" s="93" t="s">
        <v>22</v>
      </c>
      <c r="O964" s="93" t="s">
        <v>1392</v>
      </c>
      <c r="P964" s="95">
        <v>42471</v>
      </c>
      <c r="Q964" s="90" t="s">
        <v>23</v>
      </c>
    </row>
    <row r="965" spans="1:17" x14ac:dyDescent="0.25">
      <c r="A965" s="90" t="s">
        <v>729</v>
      </c>
      <c r="B965" s="91" t="s">
        <v>1279</v>
      </c>
      <c r="C965" s="92" t="s">
        <v>41</v>
      </c>
      <c r="D965" s="92" t="s">
        <v>42</v>
      </c>
      <c r="E965" s="90" t="s">
        <v>18</v>
      </c>
      <c r="F965" s="92" t="s">
        <v>1280</v>
      </c>
      <c r="G965" s="92" t="s">
        <v>1179</v>
      </c>
      <c r="H965" s="90" t="s">
        <v>18</v>
      </c>
      <c r="I965" s="90" t="s">
        <v>18</v>
      </c>
      <c r="J965" s="93" t="s">
        <v>18</v>
      </c>
      <c r="K965" s="93" t="s">
        <v>25</v>
      </c>
      <c r="L965" s="94">
        <v>205.96</v>
      </c>
      <c r="M965" s="90" t="s">
        <v>21</v>
      </c>
      <c r="N965" s="93" t="s">
        <v>22</v>
      </c>
      <c r="O965" s="93" t="s">
        <v>1393</v>
      </c>
      <c r="P965" s="95">
        <v>42471</v>
      </c>
      <c r="Q965" s="90" t="s">
        <v>23</v>
      </c>
    </row>
    <row r="966" spans="1:17" x14ac:dyDescent="0.25">
      <c r="A966" s="90" t="s">
        <v>729</v>
      </c>
      <c r="B966" s="91" t="s">
        <v>1279</v>
      </c>
      <c r="C966" s="92" t="s">
        <v>41</v>
      </c>
      <c r="D966" s="92" t="s">
        <v>42</v>
      </c>
      <c r="E966" s="90" t="s">
        <v>18</v>
      </c>
      <c r="F966" s="92" t="s">
        <v>1280</v>
      </c>
      <c r="G966" s="92" t="s">
        <v>1179</v>
      </c>
      <c r="H966" s="90" t="s">
        <v>18</v>
      </c>
      <c r="I966" s="90" t="s">
        <v>18</v>
      </c>
      <c r="J966" s="93" t="s">
        <v>18</v>
      </c>
      <c r="K966" s="93" t="s">
        <v>25</v>
      </c>
      <c r="L966" s="94">
        <v>12.91</v>
      </c>
      <c r="M966" s="90" t="s">
        <v>21</v>
      </c>
      <c r="N966" s="93" t="s">
        <v>22</v>
      </c>
      <c r="O966" s="93" t="s">
        <v>1394</v>
      </c>
      <c r="P966" s="95">
        <v>42471</v>
      </c>
      <c r="Q966" s="90" t="s">
        <v>23</v>
      </c>
    </row>
    <row r="967" spans="1:17" x14ac:dyDescent="0.25">
      <c r="A967" s="90" t="s">
        <v>704</v>
      </c>
      <c r="B967" s="91" t="s">
        <v>1279</v>
      </c>
      <c r="C967" s="92" t="s">
        <v>41</v>
      </c>
      <c r="D967" s="92" t="s">
        <v>42</v>
      </c>
      <c r="E967" s="90" t="s">
        <v>18</v>
      </c>
      <c r="F967" s="92" t="s">
        <v>1280</v>
      </c>
      <c r="G967" s="92" t="s">
        <v>1179</v>
      </c>
      <c r="H967" s="90" t="s">
        <v>18</v>
      </c>
      <c r="I967" s="90" t="s">
        <v>18</v>
      </c>
      <c r="J967" s="93" t="s">
        <v>18</v>
      </c>
      <c r="K967" s="93" t="s">
        <v>29</v>
      </c>
      <c r="L967" s="94">
        <v>359.7</v>
      </c>
      <c r="M967" s="90" t="s">
        <v>21</v>
      </c>
      <c r="N967" s="93" t="s">
        <v>22</v>
      </c>
      <c r="O967" s="93" t="s">
        <v>1383</v>
      </c>
      <c r="P967" s="95">
        <v>42500</v>
      </c>
      <c r="Q967" s="90" t="s">
        <v>23</v>
      </c>
    </row>
    <row r="968" spans="1:17" x14ac:dyDescent="0.25">
      <c r="A968" s="90" t="s">
        <v>704</v>
      </c>
      <c r="B968" s="91" t="s">
        <v>1279</v>
      </c>
      <c r="C968" s="92" t="s">
        <v>41</v>
      </c>
      <c r="D968" s="92" t="s">
        <v>42</v>
      </c>
      <c r="E968" s="90" t="s">
        <v>18</v>
      </c>
      <c r="F968" s="92" t="s">
        <v>1280</v>
      </c>
      <c r="G968" s="92" t="s">
        <v>1179</v>
      </c>
      <c r="H968" s="90" t="s">
        <v>18</v>
      </c>
      <c r="I968" s="90" t="s">
        <v>18</v>
      </c>
      <c r="J968" s="93" t="s">
        <v>18</v>
      </c>
      <c r="K968" s="93" t="s">
        <v>29</v>
      </c>
      <c r="L968" s="94">
        <v>359.7</v>
      </c>
      <c r="M968" s="90" t="s">
        <v>21</v>
      </c>
      <c r="N968" s="93" t="s">
        <v>22</v>
      </c>
      <c r="O968" s="93" t="s">
        <v>1383</v>
      </c>
      <c r="P968" s="95">
        <v>42500</v>
      </c>
      <c r="Q968" s="90" t="s">
        <v>23</v>
      </c>
    </row>
    <row r="969" spans="1:17" x14ac:dyDescent="0.25">
      <c r="A969" s="90" t="s">
        <v>704</v>
      </c>
      <c r="B969" s="91" t="s">
        <v>1279</v>
      </c>
      <c r="C969" s="92" t="s">
        <v>41</v>
      </c>
      <c r="D969" s="92" t="s">
        <v>57</v>
      </c>
      <c r="E969" s="90" t="s">
        <v>18</v>
      </c>
      <c r="F969" s="92" t="s">
        <v>1280</v>
      </c>
      <c r="G969" s="92" t="s">
        <v>1179</v>
      </c>
      <c r="H969" s="90" t="s">
        <v>18</v>
      </c>
      <c r="I969" s="90" t="s">
        <v>18</v>
      </c>
      <c r="J969" s="93" t="s">
        <v>18</v>
      </c>
      <c r="K969" s="93" t="s">
        <v>25</v>
      </c>
      <c r="L969" s="94">
        <v>-434.58</v>
      </c>
      <c r="M969" s="90" t="s">
        <v>21</v>
      </c>
      <c r="N969" s="93" t="s">
        <v>22</v>
      </c>
      <c r="O969" s="93" t="s">
        <v>1381</v>
      </c>
      <c r="P969" s="95">
        <v>42500</v>
      </c>
      <c r="Q969" s="90" t="s">
        <v>23</v>
      </c>
    </row>
    <row r="970" spans="1:17" x14ac:dyDescent="0.25">
      <c r="A970" s="90" t="s">
        <v>704</v>
      </c>
      <c r="B970" s="91" t="s">
        <v>1279</v>
      </c>
      <c r="C970" s="92" t="s">
        <v>41</v>
      </c>
      <c r="D970" s="92" t="s">
        <v>57</v>
      </c>
      <c r="E970" s="90" t="s">
        <v>18</v>
      </c>
      <c r="F970" s="92" t="s">
        <v>1280</v>
      </c>
      <c r="G970" s="92" t="s">
        <v>1179</v>
      </c>
      <c r="H970" s="90" t="s">
        <v>18</v>
      </c>
      <c r="I970" s="90" t="s">
        <v>18</v>
      </c>
      <c r="J970" s="93" t="s">
        <v>18</v>
      </c>
      <c r="K970" s="93" t="s">
        <v>25</v>
      </c>
      <c r="L970" s="94">
        <v>434.58</v>
      </c>
      <c r="M970" s="90" t="s">
        <v>21</v>
      </c>
      <c r="N970" s="93" t="s">
        <v>22</v>
      </c>
      <c r="O970" s="93" t="s">
        <v>1381</v>
      </c>
      <c r="P970" s="95">
        <v>42500</v>
      </c>
      <c r="Q970" s="90" t="s">
        <v>23</v>
      </c>
    </row>
    <row r="971" spans="1:17" x14ac:dyDescent="0.25">
      <c r="A971" s="90" t="s">
        <v>704</v>
      </c>
      <c r="B971" s="91" t="s">
        <v>1279</v>
      </c>
      <c r="C971" s="92" t="s">
        <v>41</v>
      </c>
      <c r="D971" s="92" t="s">
        <v>42</v>
      </c>
      <c r="E971" s="90" t="s">
        <v>18</v>
      </c>
      <c r="F971" s="92" t="s">
        <v>1280</v>
      </c>
      <c r="G971" s="92" t="s">
        <v>1179</v>
      </c>
      <c r="H971" s="90" t="s">
        <v>18</v>
      </c>
      <c r="I971" s="90" t="s">
        <v>18</v>
      </c>
      <c r="J971" s="93" t="s">
        <v>18</v>
      </c>
      <c r="K971" s="93" t="s">
        <v>25</v>
      </c>
      <c r="L971" s="94">
        <v>374.26</v>
      </c>
      <c r="M971" s="90" t="s">
        <v>21</v>
      </c>
      <c r="N971" s="93" t="s">
        <v>22</v>
      </c>
      <c r="O971" s="93" t="s">
        <v>1382</v>
      </c>
      <c r="P971" s="95">
        <v>42500</v>
      </c>
      <c r="Q971" s="90" t="s">
        <v>23</v>
      </c>
    </row>
    <row r="972" spans="1:17" x14ac:dyDescent="0.25">
      <c r="A972" s="90" t="s">
        <v>704</v>
      </c>
      <c r="B972" s="91" t="s">
        <v>1279</v>
      </c>
      <c r="C972" s="92" t="s">
        <v>41</v>
      </c>
      <c r="D972" s="92" t="s">
        <v>57</v>
      </c>
      <c r="E972" s="90" t="s">
        <v>18</v>
      </c>
      <c r="F972" s="92" t="s">
        <v>1280</v>
      </c>
      <c r="G972" s="92" t="s">
        <v>1179</v>
      </c>
      <c r="H972" s="90" t="s">
        <v>18</v>
      </c>
      <c r="I972" s="90" t="s">
        <v>18</v>
      </c>
      <c r="J972" s="93" t="s">
        <v>18</v>
      </c>
      <c r="K972" s="93" t="s">
        <v>25</v>
      </c>
      <c r="L972" s="94">
        <v>434.58</v>
      </c>
      <c r="M972" s="90" t="s">
        <v>21</v>
      </c>
      <c r="N972" s="93" t="s">
        <v>22</v>
      </c>
      <c r="O972" s="93" t="s">
        <v>1384</v>
      </c>
      <c r="P972" s="95">
        <v>42500</v>
      </c>
      <c r="Q972" s="90" t="s">
        <v>23</v>
      </c>
    </row>
    <row r="973" spans="1:17" x14ac:dyDescent="0.25">
      <c r="A973" s="90" t="s">
        <v>704</v>
      </c>
      <c r="B973" s="91" t="s">
        <v>1279</v>
      </c>
      <c r="C973" s="92" t="s">
        <v>41</v>
      </c>
      <c r="D973" s="92" t="s">
        <v>42</v>
      </c>
      <c r="E973" s="90" t="s">
        <v>18</v>
      </c>
      <c r="F973" s="92" t="s">
        <v>1280</v>
      </c>
      <c r="G973" s="92" t="s">
        <v>1179</v>
      </c>
      <c r="H973" s="90" t="s">
        <v>18</v>
      </c>
      <c r="I973" s="90" t="s">
        <v>18</v>
      </c>
      <c r="J973" s="93" t="s">
        <v>18</v>
      </c>
      <c r="K973" s="93" t="s">
        <v>25</v>
      </c>
      <c r="L973" s="94">
        <v>243.96</v>
      </c>
      <c r="M973" s="90" t="s">
        <v>21</v>
      </c>
      <c r="N973" s="93" t="s">
        <v>22</v>
      </c>
      <c r="O973" s="93" t="s">
        <v>1385</v>
      </c>
      <c r="P973" s="95">
        <v>42500</v>
      </c>
      <c r="Q973" s="90" t="s">
        <v>23</v>
      </c>
    </row>
    <row r="974" spans="1:17" x14ac:dyDescent="0.25">
      <c r="A974" s="90" t="s">
        <v>762</v>
      </c>
      <c r="B974" s="91" t="s">
        <v>1279</v>
      </c>
      <c r="C974" s="92" t="s">
        <v>41</v>
      </c>
      <c r="D974" s="92" t="s">
        <v>42</v>
      </c>
      <c r="E974" s="90" t="s">
        <v>18</v>
      </c>
      <c r="F974" s="92" t="s">
        <v>1280</v>
      </c>
      <c r="G974" s="92" t="s">
        <v>1179</v>
      </c>
      <c r="H974" s="90" t="s">
        <v>18</v>
      </c>
      <c r="I974" s="90" t="s">
        <v>18</v>
      </c>
      <c r="J974" s="93" t="s">
        <v>18</v>
      </c>
      <c r="K974" s="93" t="s">
        <v>25</v>
      </c>
      <c r="L974" s="94">
        <v>425.06</v>
      </c>
      <c r="M974" s="90" t="s">
        <v>21</v>
      </c>
      <c r="N974" s="93" t="s">
        <v>22</v>
      </c>
      <c r="O974" s="93" t="s">
        <v>1402</v>
      </c>
      <c r="P974" s="95">
        <v>42531</v>
      </c>
      <c r="Q974" s="90" t="s">
        <v>23</v>
      </c>
    </row>
    <row r="975" spans="1:17" x14ac:dyDescent="0.25">
      <c r="A975" s="90" t="s">
        <v>762</v>
      </c>
      <c r="B975" s="91" t="s">
        <v>1279</v>
      </c>
      <c r="C975" s="92" t="s">
        <v>41</v>
      </c>
      <c r="D975" s="92" t="s">
        <v>42</v>
      </c>
      <c r="E975" s="90" t="s">
        <v>18</v>
      </c>
      <c r="F975" s="92" t="s">
        <v>1280</v>
      </c>
      <c r="G975" s="92" t="s">
        <v>1179</v>
      </c>
      <c r="H975" s="90" t="s">
        <v>18</v>
      </c>
      <c r="I975" s="90" t="s">
        <v>18</v>
      </c>
      <c r="J975" s="93" t="s">
        <v>18</v>
      </c>
      <c r="K975" s="93" t="s">
        <v>25</v>
      </c>
      <c r="L975" s="94">
        <v>375.37</v>
      </c>
      <c r="M975" s="90" t="s">
        <v>21</v>
      </c>
      <c r="N975" s="93" t="s">
        <v>22</v>
      </c>
      <c r="O975" s="93" t="s">
        <v>1403</v>
      </c>
      <c r="P975" s="95">
        <v>42531</v>
      </c>
      <c r="Q975" s="90" t="s">
        <v>23</v>
      </c>
    </row>
    <row r="976" spans="1:17" x14ac:dyDescent="0.25">
      <c r="A976" s="90" t="s">
        <v>762</v>
      </c>
      <c r="B976" s="91" t="s">
        <v>1279</v>
      </c>
      <c r="C976" s="92" t="s">
        <v>41</v>
      </c>
      <c r="D976" s="92" t="s">
        <v>42</v>
      </c>
      <c r="E976" s="90" t="s">
        <v>18</v>
      </c>
      <c r="F976" s="92" t="s">
        <v>1280</v>
      </c>
      <c r="G976" s="92" t="s">
        <v>1179</v>
      </c>
      <c r="H976" s="90" t="s">
        <v>18</v>
      </c>
      <c r="I976" s="90" t="s">
        <v>18</v>
      </c>
      <c r="J976" s="93" t="s">
        <v>18</v>
      </c>
      <c r="K976" s="93" t="s">
        <v>25</v>
      </c>
      <c r="L976" s="94">
        <v>392.39</v>
      </c>
      <c r="M976" s="90" t="s">
        <v>21</v>
      </c>
      <c r="N976" s="93" t="s">
        <v>22</v>
      </c>
      <c r="O976" s="93" t="s">
        <v>1404</v>
      </c>
      <c r="P976" s="95">
        <v>42531</v>
      </c>
      <c r="Q976" s="90" t="s">
        <v>23</v>
      </c>
    </row>
    <row r="977" spans="1:17" x14ac:dyDescent="0.25">
      <c r="A977" s="90" t="s">
        <v>762</v>
      </c>
      <c r="B977" s="91" t="s">
        <v>1279</v>
      </c>
      <c r="C977" s="92" t="s">
        <v>41</v>
      </c>
      <c r="D977" s="92" t="s">
        <v>42</v>
      </c>
      <c r="E977" s="90" t="s">
        <v>18</v>
      </c>
      <c r="F977" s="92" t="s">
        <v>1280</v>
      </c>
      <c r="G977" s="92" t="s">
        <v>1179</v>
      </c>
      <c r="H977" s="90" t="s">
        <v>18</v>
      </c>
      <c r="I977" s="90" t="s">
        <v>18</v>
      </c>
      <c r="J977" s="93" t="s">
        <v>18</v>
      </c>
      <c r="K977" s="93" t="s">
        <v>25</v>
      </c>
      <c r="L977" s="94">
        <v>398.16</v>
      </c>
      <c r="M977" s="90" t="s">
        <v>21</v>
      </c>
      <c r="N977" s="93" t="s">
        <v>22</v>
      </c>
      <c r="O977" s="93" t="s">
        <v>1405</v>
      </c>
      <c r="P977" s="95">
        <v>42531</v>
      </c>
      <c r="Q977" s="90" t="s">
        <v>23</v>
      </c>
    </row>
    <row r="978" spans="1:17" x14ac:dyDescent="0.25">
      <c r="A978" s="90" t="s">
        <v>762</v>
      </c>
      <c r="B978" s="91" t="s">
        <v>1279</v>
      </c>
      <c r="C978" s="92" t="s">
        <v>41</v>
      </c>
      <c r="D978" s="92" t="s">
        <v>42</v>
      </c>
      <c r="E978" s="90" t="s">
        <v>18</v>
      </c>
      <c r="F978" s="92" t="s">
        <v>1280</v>
      </c>
      <c r="G978" s="92" t="s">
        <v>1179</v>
      </c>
      <c r="H978" s="90" t="s">
        <v>18</v>
      </c>
      <c r="I978" s="90" t="s">
        <v>18</v>
      </c>
      <c r="J978" s="93" t="s">
        <v>18</v>
      </c>
      <c r="K978" s="93" t="s">
        <v>25</v>
      </c>
      <c r="L978" s="94">
        <v>315.09000000000003</v>
      </c>
      <c r="M978" s="90" t="s">
        <v>21</v>
      </c>
      <c r="N978" s="93" t="s">
        <v>22</v>
      </c>
      <c r="O978" s="93" t="s">
        <v>1406</v>
      </c>
      <c r="P978" s="95">
        <v>42531</v>
      </c>
      <c r="Q978" s="90" t="s">
        <v>23</v>
      </c>
    </row>
    <row r="979" spans="1:17" x14ac:dyDescent="0.25">
      <c r="A979" s="90" t="s">
        <v>751</v>
      </c>
      <c r="B979" s="91" t="s">
        <v>1279</v>
      </c>
      <c r="C979" s="92" t="s">
        <v>41</v>
      </c>
      <c r="D979" s="92" t="s">
        <v>42</v>
      </c>
      <c r="E979" s="90" t="s">
        <v>18</v>
      </c>
      <c r="F979" s="92" t="s">
        <v>1280</v>
      </c>
      <c r="G979" s="92" t="s">
        <v>1179</v>
      </c>
      <c r="H979" s="90" t="s">
        <v>18</v>
      </c>
      <c r="I979" s="90" t="s">
        <v>18</v>
      </c>
      <c r="J979" s="93" t="s">
        <v>18</v>
      </c>
      <c r="K979" s="93" t="s">
        <v>25</v>
      </c>
      <c r="L979" s="94">
        <v>468.78000000000003</v>
      </c>
      <c r="M979" s="90" t="s">
        <v>21</v>
      </c>
      <c r="N979" s="93" t="s">
        <v>22</v>
      </c>
      <c r="O979" s="93" t="s">
        <v>1397</v>
      </c>
      <c r="P979" s="95">
        <v>42562</v>
      </c>
      <c r="Q979" s="90" t="s">
        <v>23</v>
      </c>
    </row>
    <row r="980" spans="1:17" x14ac:dyDescent="0.25">
      <c r="A980" s="90" t="s">
        <v>751</v>
      </c>
      <c r="B980" s="91" t="s">
        <v>1279</v>
      </c>
      <c r="C980" s="92" t="s">
        <v>41</v>
      </c>
      <c r="D980" s="92" t="s">
        <v>42</v>
      </c>
      <c r="E980" s="90" t="s">
        <v>18</v>
      </c>
      <c r="F980" s="92" t="s">
        <v>1280</v>
      </c>
      <c r="G980" s="92" t="s">
        <v>1179</v>
      </c>
      <c r="H980" s="90" t="s">
        <v>18</v>
      </c>
      <c r="I980" s="90" t="s">
        <v>18</v>
      </c>
      <c r="J980" s="93" t="s">
        <v>18</v>
      </c>
      <c r="K980" s="93" t="s">
        <v>25</v>
      </c>
      <c r="L980" s="94">
        <v>386.37</v>
      </c>
      <c r="M980" s="90" t="s">
        <v>21</v>
      </c>
      <c r="N980" s="93" t="s">
        <v>22</v>
      </c>
      <c r="O980" s="93" t="s">
        <v>1400</v>
      </c>
      <c r="P980" s="95">
        <v>42562</v>
      </c>
      <c r="Q980" s="90" t="s">
        <v>23</v>
      </c>
    </row>
    <row r="981" spans="1:17" x14ac:dyDescent="0.25">
      <c r="A981" s="90" t="s">
        <v>751</v>
      </c>
      <c r="B981" s="91" t="s">
        <v>1279</v>
      </c>
      <c r="C981" s="92" t="s">
        <v>41</v>
      </c>
      <c r="D981" s="92" t="s">
        <v>42</v>
      </c>
      <c r="E981" s="90" t="s">
        <v>18</v>
      </c>
      <c r="F981" s="92" t="s">
        <v>1280</v>
      </c>
      <c r="G981" s="92" t="s">
        <v>1179</v>
      </c>
      <c r="H981" s="90" t="s">
        <v>18</v>
      </c>
      <c r="I981" s="90" t="s">
        <v>18</v>
      </c>
      <c r="J981" s="93" t="s">
        <v>18</v>
      </c>
      <c r="K981" s="93" t="s">
        <v>25</v>
      </c>
      <c r="L981" s="94">
        <v>361.96</v>
      </c>
      <c r="M981" s="90" t="s">
        <v>21</v>
      </c>
      <c r="N981" s="93" t="s">
        <v>22</v>
      </c>
      <c r="O981" s="93" t="s">
        <v>1401</v>
      </c>
      <c r="P981" s="95">
        <v>42562</v>
      </c>
      <c r="Q981" s="90" t="s">
        <v>23</v>
      </c>
    </row>
    <row r="982" spans="1:17" x14ac:dyDescent="0.25">
      <c r="A982" s="90" t="s">
        <v>751</v>
      </c>
      <c r="B982" s="91" t="s">
        <v>1279</v>
      </c>
      <c r="C982" s="92" t="s">
        <v>41</v>
      </c>
      <c r="D982" s="92" t="s">
        <v>42</v>
      </c>
      <c r="E982" s="90" t="s">
        <v>18</v>
      </c>
      <c r="F982" s="92" t="s">
        <v>1280</v>
      </c>
      <c r="G982" s="92" t="s">
        <v>1179</v>
      </c>
      <c r="H982" s="90" t="s">
        <v>18</v>
      </c>
      <c r="I982" s="90" t="s">
        <v>18</v>
      </c>
      <c r="J982" s="93" t="s">
        <v>18</v>
      </c>
      <c r="K982" s="93" t="s">
        <v>25</v>
      </c>
      <c r="L982" s="94">
        <v>2.83</v>
      </c>
      <c r="M982" s="90" t="s">
        <v>21</v>
      </c>
      <c r="N982" s="93" t="s">
        <v>22</v>
      </c>
      <c r="O982" s="93" t="s">
        <v>1400</v>
      </c>
      <c r="P982" s="95">
        <v>42562</v>
      </c>
      <c r="Q982" s="90" t="s">
        <v>23</v>
      </c>
    </row>
    <row r="983" spans="1:17" x14ac:dyDescent="0.25">
      <c r="A983" s="90" t="s">
        <v>751</v>
      </c>
      <c r="B983" s="91" t="s">
        <v>1279</v>
      </c>
      <c r="C983" s="92" t="s">
        <v>41</v>
      </c>
      <c r="D983" s="92" t="s">
        <v>57</v>
      </c>
      <c r="E983" s="90" t="s">
        <v>18</v>
      </c>
      <c r="F983" s="92" t="s">
        <v>1280</v>
      </c>
      <c r="G983" s="92" t="s">
        <v>1179</v>
      </c>
      <c r="H983" s="90" t="s">
        <v>18</v>
      </c>
      <c r="I983" s="90" t="s">
        <v>18</v>
      </c>
      <c r="J983" s="93" t="s">
        <v>18</v>
      </c>
      <c r="K983" s="93" t="s">
        <v>251</v>
      </c>
      <c r="L983" s="94">
        <v>430.78000000000003</v>
      </c>
      <c r="M983" s="90" t="s">
        <v>21</v>
      </c>
      <c r="N983" s="93" t="s">
        <v>22</v>
      </c>
      <c r="O983" s="93" t="s">
        <v>1398</v>
      </c>
      <c r="P983" s="95">
        <v>42562</v>
      </c>
      <c r="Q983" s="90" t="s">
        <v>23</v>
      </c>
    </row>
    <row r="984" spans="1:17" x14ac:dyDescent="0.25">
      <c r="A984" s="90" t="s">
        <v>751</v>
      </c>
      <c r="B984" s="91" t="s">
        <v>1279</v>
      </c>
      <c r="C984" s="92" t="s">
        <v>41</v>
      </c>
      <c r="D984" s="92" t="s">
        <v>57</v>
      </c>
      <c r="E984" s="90" t="s">
        <v>18</v>
      </c>
      <c r="F984" s="92" t="s">
        <v>1280</v>
      </c>
      <c r="G984" s="92" t="s">
        <v>1179</v>
      </c>
      <c r="H984" s="90" t="s">
        <v>18</v>
      </c>
      <c r="I984" s="90" t="s">
        <v>18</v>
      </c>
      <c r="J984" s="93" t="s">
        <v>18</v>
      </c>
      <c r="K984" s="93" t="s">
        <v>251</v>
      </c>
      <c r="L984" s="94">
        <v>430.78000000000003</v>
      </c>
      <c r="M984" s="90" t="s">
        <v>21</v>
      </c>
      <c r="N984" s="93" t="s">
        <v>22</v>
      </c>
      <c r="O984" s="93" t="s">
        <v>1399</v>
      </c>
      <c r="P984" s="95">
        <v>42562</v>
      </c>
      <c r="Q984" s="90" t="s">
        <v>23</v>
      </c>
    </row>
    <row r="985" spans="1:17" x14ac:dyDescent="0.25">
      <c r="A985" s="90" t="s">
        <v>300</v>
      </c>
      <c r="B985" s="91" t="s">
        <v>1279</v>
      </c>
      <c r="C985" s="92" t="s">
        <v>41</v>
      </c>
      <c r="D985" s="92" t="s">
        <v>42</v>
      </c>
      <c r="E985" s="90" t="s">
        <v>18</v>
      </c>
      <c r="F985" s="92" t="s">
        <v>1280</v>
      </c>
      <c r="G985" s="92" t="s">
        <v>1179</v>
      </c>
      <c r="H985" s="90" t="s">
        <v>1283</v>
      </c>
      <c r="I985" s="90" t="s">
        <v>18</v>
      </c>
      <c r="J985" s="93" t="s">
        <v>18</v>
      </c>
      <c r="K985" s="93" t="s">
        <v>25</v>
      </c>
      <c r="L985" s="94">
        <v>363.7</v>
      </c>
      <c r="M985" s="90" t="s">
        <v>21</v>
      </c>
      <c r="N985" s="93" t="s">
        <v>22</v>
      </c>
      <c r="O985" s="93" t="s">
        <v>1284</v>
      </c>
      <c r="P985" s="95">
        <v>42227</v>
      </c>
      <c r="Q985" s="90" t="s">
        <v>23</v>
      </c>
    </row>
    <row r="986" spans="1:17" x14ac:dyDescent="0.25">
      <c r="A986" s="90" t="s">
        <v>300</v>
      </c>
      <c r="B986" s="91" t="s">
        <v>1279</v>
      </c>
      <c r="C986" s="92" t="s">
        <v>41</v>
      </c>
      <c r="D986" s="92" t="s">
        <v>42</v>
      </c>
      <c r="E986" s="90" t="s">
        <v>18</v>
      </c>
      <c r="F986" s="92" t="s">
        <v>1280</v>
      </c>
      <c r="G986" s="92" t="s">
        <v>1179</v>
      </c>
      <c r="H986" s="90" t="s">
        <v>1285</v>
      </c>
      <c r="I986" s="90" t="s">
        <v>18</v>
      </c>
      <c r="J986" s="93" t="s">
        <v>18</v>
      </c>
      <c r="K986" s="93" t="s">
        <v>25</v>
      </c>
      <c r="L986" s="94">
        <v>373.34000000000003</v>
      </c>
      <c r="M986" s="90" t="s">
        <v>21</v>
      </c>
      <c r="N986" s="93" t="s">
        <v>22</v>
      </c>
      <c r="O986" s="93" t="s">
        <v>1286</v>
      </c>
      <c r="P986" s="95">
        <v>42227</v>
      </c>
      <c r="Q986" s="90" t="s">
        <v>23</v>
      </c>
    </row>
    <row r="987" spans="1:17" x14ac:dyDescent="0.25">
      <c r="A987" s="90" t="s">
        <v>300</v>
      </c>
      <c r="B987" s="91" t="s">
        <v>1279</v>
      </c>
      <c r="C987" s="92" t="s">
        <v>41</v>
      </c>
      <c r="D987" s="92" t="s">
        <v>42</v>
      </c>
      <c r="E987" s="90" t="s">
        <v>18</v>
      </c>
      <c r="F987" s="92" t="s">
        <v>1280</v>
      </c>
      <c r="G987" s="92" t="s">
        <v>1179</v>
      </c>
      <c r="H987" s="90" t="s">
        <v>1287</v>
      </c>
      <c r="I987" s="90" t="s">
        <v>18</v>
      </c>
      <c r="J987" s="93" t="s">
        <v>18</v>
      </c>
      <c r="K987" s="93" t="s">
        <v>25</v>
      </c>
      <c r="L987" s="94">
        <v>438.42</v>
      </c>
      <c r="M987" s="90" t="s">
        <v>21</v>
      </c>
      <c r="N987" s="93" t="s">
        <v>22</v>
      </c>
      <c r="O987" s="93" t="s">
        <v>1288</v>
      </c>
      <c r="P987" s="95">
        <v>42227</v>
      </c>
      <c r="Q987" s="90" t="s">
        <v>23</v>
      </c>
    </row>
    <row r="988" spans="1:17" x14ac:dyDescent="0.25">
      <c r="A988" s="90" t="s">
        <v>300</v>
      </c>
      <c r="B988" s="91" t="s">
        <v>1279</v>
      </c>
      <c r="C988" s="92" t="s">
        <v>41</v>
      </c>
      <c r="D988" s="92" t="s">
        <v>42</v>
      </c>
      <c r="E988" s="90" t="s">
        <v>18</v>
      </c>
      <c r="F988" s="92" t="s">
        <v>1280</v>
      </c>
      <c r="G988" s="92" t="s">
        <v>1179</v>
      </c>
      <c r="H988" s="90" t="s">
        <v>1289</v>
      </c>
      <c r="I988" s="90" t="s">
        <v>18</v>
      </c>
      <c r="J988" s="93" t="s">
        <v>18</v>
      </c>
      <c r="K988" s="93" t="s">
        <v>25</v>
      </c>
      <c r="L988" s="94">
        <v>438.42</v>
      </c>
      <c r="M988" s="90" t="s">
        <v>21</v>
      </c>
      <c r="N988" s="93" t="s">
        <v>22</v>
      </c>
      <c r="O988" s="93" t="s">
        <v>1290</v>
      </c>
      <c r="P988" s="95">
        <v>42227</v>
      </c>
      <c r="Q988" s="90" t="s">
        <v>23</v>
      </c>
    </row>
    <row r="989" spans="1:17" x14ac:dyDescent="0.25">
      <c r="A989" s="90" t="s">
        <v>300</v>
      </c>
      <c r="B989" s="91" t="s">
        <v>1279</v>
      </c>
      <c r="C989" s="92" t="s">
        <v>41</v>
      </c>
      <c r="D989" s="92" t="s">
        <v>42</v>
      </c>
      <c r="E989" s="90" t="s">
        <v>18</v>
      </c>
      <c r="F989" s="92" t="s">
        <v>1280</v>
      </c>
      <c r="G989" s="92" t="s">
        <v>1179</v>
      </c>
      <c r="H989" s="90" t="s">
        <v>1337</v>
      </c>
      <c r="I989" s="90" t="s">
        <v>18</v>
      </c>
      <c r="J989" s="93" t="s">
        <v>18</v>
      </c>
      <c r="K989" s="93" t="s">
        <v>25</v>
      </c>
      <c r="L989" s="94">
        <v>248.01000000000002</v>
      </c>
      <c r="M989" s="90" t="s">
        <v>21</v>
      </c>
      <c r="N989" s="93" t="s">
        <v>22</v>
      </c>
      <c r="O989" s="93" t="s">
        <v>1469</v>
      </c>
      <c r="P989" s="95">
        <v>42227</v>
      </c>
      <c r="Q989" s="90" t="s">
        <v>23</v>
      </c>
    </row>
    <row r="990" spans="1:17" x14ac:dyDescent="0.25">
      <c r="A990" s="90" t="s">
        <v>300</v>
      </c>
      <c r="B990" s="91" t="s">
        <v>1279</v>
      </c>
      <c r="C990" s="92" t="s">
        <v>41</v>
      </c>
      <c r="D990" s="92" t="s">
        <v>42</v>
      </c>
      <c r="E990" s="90" t="s">
        <v>18</v>
      </c>
      <c r="F990" s="92" t="s">
        <v>1280</v>
      </c>
      <c r="G990" s="92" t="s">
        <v>1179</v>
      </c>
      <c r="H990" s="90" t="s">
        <v>1470</v>
      </c>
      <c r="I990" s="90" t="s">
        <v>18</v>
      </c>
      <c r="J990" s="93" t="s">
        <v>18</v>
      </c>
      <c r="K990" s="93" t="s">
        <v>25</v>
      </c>
      <c r="L990" s="94">
        <v>258</v>
      </c>
      <c r="M990" s="90" t="s">
        <v>21</v>
      </c>
      <c r="N990" s="93" t="s">
        <v>22</v>
      </c>
      <c r="O990" s="93" t="s">
        <v>1471</v>
      </c>
      <c r="P990" s="95">
        <v>42227</v>
      </c>
      <c r="Q990" s="90" t="s">
        <v>23</v>
      </c>
    </row>
    <row r="991" spans="1:17" x14ac:dyDescent="0.25">
      <c r="A991" s="90" t="s">
        <v>300</v>
      </c>
      <c r="B991" s="91" t="s">
        <v>1279</v>
      </c>
      <c r="C991" s="92" t="s">
        <v>41</v>
      </c>
      <c r="D991" s="92" t="s">
        <v>42</v>
      </c>
      <c r="E991" s="90" t="s">
        <v>18</v>
      </c>
      <c r="F991" s="92" t="s">
        <v>1280</v>
      </c>
      <c r="G991" s="92" t="s">
        <v>1179</v>
      </c>
      <c r="H991" s="90" t="s">
        <v>1472</v>
      </c>
      <c r="I991" s="90" t="s">
        <v>18</v>
      </c>
      <c r="J991" s="93" t="s">
        <v>18</v>
      </c>
      <c r="K991" s="93" t="s">
        <v>25</v>
      </c>
      <c r="L991" s="94">
        <v>296</v>
      </c>
      <c r="M991" s="90" t="s">
        <v>21</v>
      </c>
      <c r="N991" s="93" t="s">
        <v>22</v>
      </c>
      <c r="O991" s="93" t="s">
        <v>1473</v>
      </c>
      <c r="P991" s="95">
        <v>42227</v>
      </c>
      <c r="Q991" s="90" t="s">
        <v>23</v>
      </c>
    </row>
    <row r="992" spans="1:17" x14ac:dyDescent="0.25">
      <c r="A992" s="90" t="s">
        <v>49</v>
      </c>
      <c r="B992" s="91" t="s">
        <v>1279</v>
      </c>
      <c r="C992" s="92" t="s">
        <v>41</v>
      </c>
      <c r="D992" s="92" t="s">
        <v>42</v>
      </c>
      <c r="E992" s="90" t="s">
        <v>18</v>
      </c>
      <c r="F992" s="92" t="s">
        <v>1280</v>
      </c>
      <c r="G992" s="92" t="s">
        <v>1179</v>
      </c>
      <c r="H992" s="90" t="s">
        <v>1337</v>
      </c>
      <c r="I992" s="90" t="s">
        <v>18</v>
      </c>
      <c r="J992" s="93" t="s">
        <v>18</v>
      </c>
      <c r="K992" s="93" t="s">
        <v>25</v>
      </c>
      <c r="L992" s="94">
        <v>71.19</v>
      </c>
      <c r="M992" s="90" t="s">
        <v>21</v>
      </c>
      <c r="N992" s="93" t="s">
        <v>22</v>
      </c>
      <c r="O992" s="93" t="s">
        <v>1338</v>
      </c>
      <c r="P992" s="95">
        <v>42258</v>
      </c>
      <c r="Q992" s="90" t="s">
        <v>23</v>
      </c>
    </row>
    <row r="993" spans="1:17" x14ac:dyDescent="0.25">
      <c r="A993" s="90" t="s">
        <v>49</v>
      </c>
      <c r="B993" s="91" t="s">
        <v>1279</v>
      </c>
      <c r="C993" s="92" t="s">
        <v>41</v>
      </c>
      <c r="D993" s="92" t="s">
        <v>42</v>
      </c>
      <c r="E993" s="90" t="s">
        <v>18</v>
      </c>
      <c r="F993" s="92" t="s">
        <v>1280</v>
      </c>
      <c r="G993" s="92" t="s">
        <v>1179</v>
      </c>
      <c r="H993" s="90" t="s">
        <v>1339</v>
      </c>
      <c r="I993" s="90" t="s">
        <v>18</v>
      </c>
      <c r="J993" s="93" t="s">
        <v>18</v>
      </c>
      <c r="K993" s="93" t="s">
        <v>25</v>
      </c>
      <c r="L993" s="94">
        <v>200</v>
      </c>
      <c r="M993" s="90" t="s">
        <v>21</v>
      </c>
      <c r="N993" s="93" t="s">
        <v>22</v>
      </c>
      <c r="O993" s="93" t="s">
        <v>1340</v>
      </c>
      <c r="P993" s="95">
        <v>42258</v>
      </c>
      <c r="Q993" s="90" t="s">
        <v>23</v>
      </c>
    </row>
    <row r="994" spans="1:17" x14ac:dyDescent="0.25">
      <c r="A994" s="90" t="s">
        <v>49</v>
      </c>
      <c r="B994" s="91" t="s">
        <v>1279</v>
      </c>
      <c r="C994" s="92" t="s">
        <v>41</v>
      </c>
      <c r="D994" s="92" t="s">
        <v>42</v>
      </c>
      <c r="E994" s="90" t="s">
        <v>18</v>
      </c>
      <c r="F994" s="92" t="s">
        <v>1280</v>
      </c>
      <c r="G994" s="92" t="s">
        <v>1179</v>
      </c>
      <c r="H994" s="90" t="s">
        <v>1409</v>
      </c>
      <c r="I994" s="90" t="s">
        <v>18</v>
      </c>
      <c r="J994" s="93" t="s">
        <v>18</v>
      </c>
      <c r="K994" s="93" t="s">
        <v>25</v>
      </c>
      <c r="L994" s="94">
        <v>304.7</v>
      </c>
      <c r="M994" s="90" t="s">
        <v>21</v>
      </c>
      <c r="N994" s="93" t="s">
        <v>22</v>
      </c>
      <c r="O994" s="93" t="s">
        <v>1410</v>
      </c>
      <c r="P994" s="95">
        <v>42258</v>
      </c>
      <c r="Q994" s="90" t="s">
        <v>23</v>
      </c>
    </row>
    <row r="995" spans="1:17" x14ac:dyDescent="0.25">
      <c r="A995" s="90" t="s">
        <v>49</v>
      </c>
      <c r="B995" s="91" t="s">
        <v>1279</v>
      </c>
      <c r="C995" s="92" t="s">
        <v>41</v>
      </c>
      <c r="D995" s="92" t="s">
        <v>42</v>
      </c>
      <c r="E995" s="90" t="s">
        <v>18</v>
      </c>
      <c r="F995" s="92" t="s">
        <v>1280</v>
      </c>
      <c r="G995" s="92" t="s">
        <v>1179</v>
      </c>
      <c r="H995" s="90" t="s">
        <v>1411</v>
      </c>
      <c r="I995" s="90" t="s">
        <v>18</v>
      </c>
      <c r="J995" s="93" t="s">
        <v>18</v>
      </c>
      <c r="K995" s="93" t="s">
        <v>25</v>
      </c>
      <c r="L995" s="94">
        <v>309.7</v>
      </c>
      <c r="M995" s="90" t="s">
        <v>21</v>
      </c>
      <c r="N995" s="93" t="s">
        <v>22</v>
      </c>
      <c r="O995" s="93" t="s">
        <v>1412</v>
      </c>
      <c r="P995" s="95">
        <v>42258</v>
      </c>
      <c r="Q995" s="90" t="s">
        <v>23</v>
      </c>
    </row>
    <row r="996" spans="1:17" x14ac:dyDescent="0.25">
      <c r="A996" s="90" t="s">
        <v>49</v>
      </c>
      <c r="B996" s="91" t="s">
        <v>1279</v>
      </c>
      <c r="C996" s="92" t="s">
        <v>41</v>
      </c>
      <c r="D996" s="92" t="s">
        <v>42</v>
      </c>
      <c r="E996" s="90" t="s">
        <v>18</v>
      </c>
      <c r="F996" s="92" t="s">
        <v>1280</v>
      </c>
      <c r="G996" s="92" t="s">
        <v>1179</v>
      </c>
      <c r="H996" s="90" t="s">
        <v>1413</v>
      </c>
      <c r="I996" s="90" t="s">
        <v>18</v>
      </c>
      <c r="J996" s="93" t="s">
        <v>18</v>
      </c>
      <c r="K996" s="93" t="s">
        <v>25</v>
      </c>
      <c r="L996" s="94">
        <v>334.67</v>
      </c>
      <c r="M996" s="90" t="s">
        <v>21</v>
      </c>
      <c r="N996" s="93" t="s">
        <v>22</v>
      </c>
      <c r="O996" s="93" t="s">
        <v>1414</v>
      </c>
      <c r="P996" s="95">
        <v>42258</v>
      </c>
      <c r="Q996" s="90" t="s">
        <v>23</v>
      </c>
    </row>
    <row r="997" spans="1:17" x14ac:dyDescent="0.25">
      <c r="A997" s="90" t="s">
        <v>49</v>
      </c>
      <c r="B997" s="91" t="s">
        <v>1279</v>
      </c>
      <c r="C997" s="92" t="s">
        <v>41</v>
      </c>
      <c r="D997" s="92" t="s">
        <v>42</v>
      </c>
      <c r="E997" s="90" t="s">
        <v>18</v>
      </c>
      <c r="F997" s="92" t="s">
        <v>1280</v>
      </c>
      <c r="G997" s="92" t="s">
        <v>1179</v>
      </c>
      <c r="H997" s="90" t="s">
        <v>1415</v>
      </c>
      <c r="I997" s="90" t="s">
        <v>18</v>
      </c>
      <c r="J997" s="93" t="s">
        <v>18</v>
      </c>
      <c r="K997" s="93" t="s">
        <v>25</v>
      </c>
      <c r="L997" s="94">
        <v>419.40000000000003</v>
      </c>
      <c r="M997" s="90" t="s">
        <v>21</v>
      </c>
      <c r="N997" s="93" t="s">
        <v>22</v>
      </c>
      <c r="O997" s="93" t="s">
        <v>1416</v>
      </c>
      <c r="P997" s="95">
        <v>42258</v>
      </c>
      <c r="Q997" s="90" t="s">
        <v>23</v>
      </c>
    </row>
    <row r="998" spans="1:17" x14ac:dyDescent="0.25">
      <c r="A998" s="90" t="s">
        <v>40</v>
      </c>
      <c r="B998" s="91" t="s">
        <v>1279</v>
      </c>
      <c r="C998" s="92" t="s">
        <v>41</v>
      </c>
      <c r="D998" s="92" t="s">
        <v>42</v>
      </c>
      <c r="E998" s="90" t="s">
        <v>18</v>
      </c>
      <c r="F998" s="92" t="s">
        <v>1280</v>
      </c>
      <c r="G998" s="92" t="s">
        <v>1179</v>
      </c>
      <c r="H998" s="90" t="s">
        <v>1327</v>
      </c>
      <c r="I998" s="90" t="s">
        <v>18</v>
      </c>
      <c r="J998" s="93" t="s">
        <v>18</v>
      </c>
      <c r="K998" s="93" t="s">
        <v>25</v>
      </c>
      <c r="L998" s="94">
        <v>276.97000000000003</v>
      </c>
      <c r="M998" s="90" t="s">
        <v>21</v>
      </c>
      <c r="N998" s="93" t="s">
        <v>22</v>
      </c>
      <c r="O998" s="93" t="s">
        <v>1328</v>
      </c>
      <c r="P998" s="95">
        <v>42289</v>
      </c>
      <c r="Q998" s="90" t="s">
        <v>23</v>
      </c>
    </row>
    <row r="999" spans="1:17" x14ac:dyDescent="0.25">
      <c r="A999" s="90" t="s">
        <v>40</v>
      </c>
      <c r="B999" s="91" t="s">
        <v>1279</v>
      </c>
      <c r="C999" s="92" t="s">
        <v>41</v>
      </c>
      <c r="D999" s="92" t="s">
        <v>42</v>
      </c>
      <c r="E999" s="90" t="s">
        <v>18</v>
      </c>
      <c r="F999" s="92" t="s">
        <v>1280</v>
      </c>
      <c r="G999" s="92" t="s">
        <v>1179</v>
      </c>
      <c r="H999" s="90" t="s">
        <v>1329</v>
      </c>
      <c r="I999" s="90" t="s">
        <v>18</v>
      </c>
      <c r="J999" s="93" t="s">
        <v>18</v>
      </c>
      <c r="K999" s="93" t="s">
        <v>25</v>
      </c>
      <c r="L999" s="94">
        <v>353.92</v>
      </c>
      <c r="M999" s="90" t="s">
        <v>21</v>
      </c>
      <c r="N999" s="93" t="s">
        <v>22</v>
      </c>
      <c r="O999" s="93" t="s">
        <v>1330</v>
      </c>
      <c r="P999" s="95">
        <v>42289</v>
      </c>
      <c r="Q999" s="90" t="s">
        <v>23</v>
      </c>
    </row>
    <row r="1000" spans="1:17" x14ac:dyDescent="0.25">
      <c r="A1000" s="90" t="s">
        <v>40</v>
      </c>
      <c r="B1000" s="91" t="s">
        <v>1279</v>
      </c>
      <c r="C1000" s="92" t="s">
        <v>41</v>
      </c>
      <c r="D1000" s="92" t="s">
        <v>42</v>
      </c>
      <c r="E1000" s="90" t="s">
        <v>18</v>
      </c>
      <c r="F1000" s="92" t="s">
        <v>1280</v>
      </c>
      <c r="G1000" s="92" t="s">
        <v>1179</v>
      </c>
      <c r="H1000" s="90" t="s">
        <v>1331</v>
      </c>
      <c r="I1000" s="90" t="s">
        <v>18</v>
      </c>
      <c r="J1000" s="93" t="s">
        <v>18</v>
      </c>
      <c r="K1000" s="93" t="s">
        <v>25</v>
      </c>
      <c r="L1000" s="94">
        <v>419.40000000000003</v>
      </c>
      <c r="M1000" s="90" t="s">
        <v>21</v>
      </c>
      <c r="N1000" s="93" t="s">
        <v>22</v>
      </c>
      <c r="O1000" s="93" t="s">
        <v>1332</v>
      </c>
      <c r="P1000" s="95">
        <v>42289</v>
      </c>
      <c r="Q1000" s="90" t="s">
        <v>23</v>
      </c>
    </row>
    <row r="1001" spans="1:17" x14ac:dyDescent="0.25">
      <c r="A1001" s="90" t="s">
        <v>40</v>
      </c>
      <c r="B1001" s="91" t="s">
        <v>1279</v>
      </c>
      <c r="C1001" s="92" t="s">
        <v>41</v>
      </c>
      <c r="D1001" s="92" t="s">
        <v>42</v>
      </c>
      <c r="E1001" s="90" t="s">
        <v>18</v>
      </c>
      <c r="F1001" s="92" t="s">
        <v>1280</v>
      </c>
      <c r="G1001" s="92" t="s">
        <v>1179</v>
      </c>
      <c r="H1001" s="90" t="s">
        <v>1333</v>
      </c>
      <c r="I1001" s="90" t="s">
        <v>18</v>
      </c>
      <c r="J1001" s="93" t="s">
        <v>18</v>
      </c>
      <c r="K1001" s="93" t="s">
        <v>25</v>
      </c>
      <c r="L1001" s="94">
        <v>419.40000000000003</v>
      </c>
      <c r="M1001" s="90" t="s">
        <v>21</v>
      </c>
      <c r="N1001" s="93" t="s">
        <v>22</v>
      </c>
      <c r="O1001" s="93" t="s">
        <v>1334</v>
      </c>
      <c r="P1001" s="95">
        <v>42289</v>
      </c>
      <c r="Q1001" s="90" t="s">
        <v>23</v>
      </c>
    </row>
    <row r="1002" spans="1:17" x14ac:dyDescent="0.25">
      <c r="A1002" s="90" t="s">
        <v>40</v>
      </c>
      <c r="B1002" s="91" t="s">
        <v>1279</v>
      </c>
      <c r="C1002" s="92" t="s">
        <v>41</v>
      </c>
      <c r="D1002" s="92" t="s">
        <v>42</v>
      </c>
      <c r="E1002" s="90" t="s">
        <v>18</v>
      </c>
      <c r="F1002" s="92" t="s">
        <v>1280</v>
      </c>
      <c r="G1002" s="92" t="s">
        <v>1179</v>
      </c>
      <c r="H1002" s="90" t="s">
        <v>1335</v>
      </c>
      <c r="I1002" s="90" t="s">
        <v>18</v>
      </c>
      <c r="J1002" s="93" t="s">
        <v>18</v>
      </c>
      <c r="K1002" s="93" t="s">
        <v>25</v>
      </c>
      <c r="L1002" s="94">
        <v>353.92</v>
      </c>
      <c r="M1002" s="90" t="s">
        <v>21</v>
      </c>
      <c r="N1002" s="93" t="s">
        <v>22</v>
      </c>
      <c r="O1002" s="93" t="s">
        <v>1336</v>
      </c>
      <c r="P1002" s="95">
        <v>42289</v>
      </c>
      <c r="Q1002" s="90" t="s">
        <v>23</v>
      </c>
    </row>
    <row r="1003" spans="1:17" x14ac:dyDescent="0.25">
      <c r="A1003" s="90" t="s">
        <v>462</v>
      </c>
      <c r="B1003" s="91" t="s">
        <v>1279</v>
      </c>
      <c r="C1003" s="92" t="s">
        <v>41</v>
      </c>
      <c r="D1003" s="92" t="s">
        <v>42</v>
      </c>
      <c r="E1003" s="90" t="s">
        <v>18</v>
      </c>
      <c r="F1003" s="92" t="s">
        <v>1280</v>
      </c>
      <c r="G1003" s="92" t="s">
        <v>1179</v>
      </c>
      <c r="H1003" s="90" t="s">
        <v>488</v>
      </c>
      <c r="I1003" s="90" t="s">
        <v>18</v>
      </c>
      <c r="J1003" s="93" t="s">
        <v>18</v>
      </c>
      <c r="K1003" s="93" t="s">
        <v>25</v>
      </c>
      <c r="L1003" s="94">
        <v>209.69</v>
      </c>
      <c r="M1003" s="90" t="s">
        <v>21</v>
      </c>
      <c r="N1003" s="93" t="s">
        <v>22</v>
      </c>
      <c r="O1003" s="93" t="s">
        <v>489</v>
      </c>
      <c r="P1003" s="95">
        <v>42318</v>
      </c>
      <c r="Q1003" s="90" t="s">
        <v>23</v>
      </c>
    </row>
    <row r="1004" spans="1:17" x14ac:dyDescent="0.25">
      <c r="A1004" s="90" t="s">
        <v>462</v>
      </c>
      <c r="B1004" s="91" t="s">
        <v>1279</v>
      </c>
      <c r="C1004" s="92" t="s">
        <v>41</v>
      </c>
      <c r="D1004" s="92" t="s">
        <v>42</v>
      </c>
      <c r="E1004" s="90" t="s">
        <v>18</v>
      </c>
      <c r="F1004" s="92" t="s">
        <v>1280</v>
      </c>
      <c r="G1004" s="92" t="s">
        <v>1179</v>
      </c>
      <c r="H1004" s="90" t="s">
        <v>1295</v>
      </c>
      <c r="I1004" s="90" t="s">
        <v>18</v>
      </c>
      <c r="J1004" s="93" t="s">
        <v>18</v>
      </c>
      <c r="K1004" s="93" t="s">
        <v>25</v>
      </c>
      <c r="L1004" s="94">
        <v>386.66</v>
      </c>
      <c r="M1004" s="90" t="s">
        <v>21</v>
      </c>
      <c r="N1004" s="93" t="s">
        <v>22</v>
      </c>
      <c r="O1004" s="93" t="s">
        <v>1321</v>
      </c>
      <c r="P1004" s="95">
        <v>42318</v>
      </c>
      <c r="Q1004" s="90" t="s">
        <v>23</v>
      </c>
    </row>
    <row r="1005" spans="1:17" x14ac:dyDescent="0.25">
      <c r="A1005" s="90" t="s">
        <v>462</v>
      </c>
      <c r="B1005" s="91" t="s">
        <v>1279</v>
      </c>
      <c r="C1005" s="92" t="s">
        <v>41</v>
      </c>
      <c r="D1005" s="92" t="s">
        <v>42</v>
      </c>
      <c r="E1005" s="90" t="s">
        <v>18</v>
      </c>
      <c r="F1005" s="92" t="s">
        <v>1280</v>
      </c>
      <c r="G1005" s="92" t="s">
        <v>1179</v>
      </c>
      <c r="H1005" s="90" t="s">
        <v>1322</v>
      </c>
      <c r="I1005" s="90" t="s">
        <v>18</v>
      </c>
      <c r="J1005" s="93" t="s">
        <v>18</v>
      </c>
      <c r="K1005" s="93" t="s">
        <v>25</v>
      </c>
      <c r="L1005" s="94">
        <v>419.38</v>
      </c>
      <c r="M1005" s="90" t="s">
        <v>21</v>
      </c>
      <c r="N1005" s="93" t="s">
        <v>22</v>
      </c>
      <c r="O1005" s="93" t="s">
        <v>1323</v>
      </c>
      <c r="P1005" s="95">
        <v>42318</v>
      </c>
      <c r="Q1005" s="90" t="s">
        <v>23</v>
      </c>
    </row>
    <row r="1006" spans="1:17" x14ac:dyDescent="0.25">
      <c r="A1006" s="90" t="s">
        <v>462</v>
      </c>
      <c r="B1006" s="91" t="s">
        <v>1279</v>
      </c>
      <c r="C1006" s="92" t="s">
        <v>41</v>
      </c>
      <c r="D1006" s="92" t="s">
        <v>95</v>
      </c>
      <c r="E1006" s="90" t="s">
        <v>18</v>
      </c>
      <c r="F1006" s="92" t="s">
        <v>1280</v>
      </c>
      <c r="G1006" s="92" t="s">
        <v>1179</v>
      </c>
      <c r="H1006" s="90" t="s">
        <v>1324</v>
      </c>
      <c r="I1006" s="90" t="s">
        <v>18</v>
      </c>
      <c r="J1006" s="93" t="s">
        <v>18</v>
      </c>
      <c r="K1006" s="93" t="s">
        <v>25</v>
      </c>
      <c r="L1006" s="94">
        <v>419.40000000000003</v>
      </c>
      <c r="M1006" s="90" t="s">
        <v>21</v>
      </c>
      <c r="N1006" s="93" t="s">
        <v>22</v>
      </c>
      <c r="O1006" s="93" t="s">
        <v>1325</v>
      </c>
      <c r="P1006" s="95">
        <v>42318</v>
      </c>
      <c r="Q1006" s="90" t="s">
        <v>23</v>
      </c>
    </row>
    <row r="1007" spans="1:17" x14ac:dyDescent="0.25">
      <c r="A1007" s="90" t="s">
        <v>462</v>
      </c>
      <c r="B1007" s="91" t="s">
        <v>1279</v>
      </c>
      <c r="C1007" s="92" t="s">
        <v>41</v>
      </c>
      <c r="D1007" s="92" t="s">
        <v>57</v>
      </c>
      <c r="E1007" s="90" t="s">
        <v>18</v>
      </c>
      <c r="F1007" s="92" t="s">
        <v>1280</v>
      </c>
      <c r="G1007" s="92" t="s">
        <v>1179</v>
      </c>
      <c r="H1007" s="90" t="s">
        <v>1315</v>
      </c>
      <c r="I1007" s="90" t="s">
        <v>18</v>
      </c>
      <c r="J1007" s="93" t="s">
        <v>18</v>
      </c>
      <c r="K1007" s="93" t="s">
        <v>417</v>
      </c>
      <c r="L1007" s="94">
        <v>-374.1</v>
      </c>
      <c r="M1007" s="90" t="s">
        <v>21</v>
      </c>
      <c r="N1007" s="93" t="s">
        <v>22</v>
      </c>
      <c r="O1007" s="93" t="s">
        <v>1316</v>
      </c>
      <c r="P1007" s="95">
        <v>42318</v>
      </c>
      <c r="Q1007" s="90" t="s">
        <v>23</v>
      </c>
    </row>
    <row r="1008" spans="1:17" x14ac:dyDescent="0.25">
      <c r="A1008" s="90" t="s">
        <v>462</v>
      </c>
      <c r="B1008" s="91" t="s">
        <v>1279</v>
      </c>
      <c r="C1008" s="92" t="s">
        <v>41</v>
      </c>
      <c r="D1008" s="92" t="s">
        <v>57</v>
      </c>
      <c r="E1008" s="90" t="s">
        <v>18</v>
      </c>
      <c r="F1008" s="92" t="s">
        <v>1280</v>
      </c>
      <c r="G1008" s="92" t="s">
        <v>1179</v>
      </c>
      <c r="H1008" s="90" t="s">
        <v>1315</v>
      </c>
      <c r="I1008" s="90" t="s">
        <v>18</v>
      </c>
      <c r="J1008" s="93" t="s">
        <v>18</v>
      </c>
      <c r="K1008" s="93" t="s">
        <v>417</v>
      </c>
      <c r="L1008" s="94">
        <v>26</v>
      </c>
      <c r="M1008" s="90" t="s">
        <v>21</v>
      </c>
      <c r="N1008" s="93" t="s">
        <v>22</v>
      </c>
      <c r="O1008" s="93" t="s">
        <v>1317</v>
      </c>
      <c r="P1008" s="95">
        <v>42318</v>
      </c>
      <c r="Q1008" s="90" t="s">
        <v>23</v>
      </c>
    </row>
    <row r="1009" spans="1:17" x14ac:dyDescent="0.25">
      <c r="A1009" s="90" t="s">
        <v>462</v>
      </c>
      <c r="B1009" s="91" t="s">
        <v>1279</v>
      </c>
      <c r="C1009" s="92" t="s">
        <v>41</v>
      </c>
      <c r="D1009" s="92" t="s">
        <v>57</v>
      </c>
      <c r="E1009" s="90" t="s">
        <v>18</v>
      </c>
      <c r="F1009" s="92" t="s">
        <v>1280</v>
      </c>
      <c r="G1009" s="92" t="s">
        <v>1179</v>
      </c>
      <c r="H1009" s="90" t="s">
        <v>1315</v>
      </c>
      <c r="I1009" s="90" t="s">
        <v>18</v>
      </c>
      <c r="J1009" s="93" t="s">
        <v>18</v>
      </c>
      <c r="K1009" s="93" t="s">
        <v>417</v>
      </c>
      <c r="L1009" s="94">
        <v>27</v>
      </c>
      <c r="M1009" s="90" t="s">
        <v>21</v>
      </c>
      <c r="N1009" s="93" t="s">
        <v>22</v>
      </c>
      <c r="O1009" s="93" t="s">
        <v>1318</v>
      </c>
      <c r="P1009" s="95">
        <v>42318</v>
      </c>
      <c r="Q1009" s="90" t="s">
        <v>23</v>
      </c>
    </row>
    <row r="1010" spans="1:17" x14ac:dyDescent="0.25">
      <c r="A1010" s="90" t="s">
        <v>462</v>
      </c>
      <c r="B1010" s="91" t="s">
        <v>1279</v>
      </c>
      <c r="C1010" s="92" t="s">
        <v>41</v>
      </c>
      <c r="D1010" s="92" t="s">
        <v>57</v>
      </c>
      <c r="E1010" s="90" t="s">
        <v>18</v>
      </c>
      <c r="F1010" s="92" t="s">
        <v>1280</v>
      </c>
      <c r="G1010" s="92" t="s">
        <v>1179</v>
      </c>
      <c r="H1010" s="90" t="s">
        <v>1315</v>
      </c>
      <c r="I1010" s="90" t="s">
        <v>18</v>
      </c>
      <c r="J1010" s="93" t="s">
        <v>18</v>
      </c>
      <c r="K1010" s="93" t="s">
        <v>417</v>
      </c>
      <c r="L1010" s="94">
        <v>33</v>
      </c>
      <c r="M1010" s="90" t="s">
        <v>21</v>
      </c>
      <c r="N1010" s="93" t="s">
        <v>22</v>
      </c>
      <c r="O1010" s="93" t="s">
        <v>1319</v>
      </c>
      <c r="P1010" s="95">
        <v>42318</v>
      </c>
      <c r="Q1010" s="90" t="s">
        <v>23</v>
      </c>
    </row>
    <row r="1011" spans="1:17" x14ac:dyDescent="0.25">
      <c r="A1011" s="90" t="s">
        <v>462</v>
      </c>
      <c r="B1011" s="91" t="s">
        <v>1279</v>
      </c>
      <c r="C1011" s="92" t="s">
        <v>41</v>
      </c>
      <c r="D1011" s="92" t="s">
        <v>57</v>
      </c>
      <c r="E1011" s="90" t="s">
        <v>18</v>
      </c>
      <c r="F1011" s="92" t="s">
        <v>1280</v>
      </c>
      <c r="G1011" s="92" t="s">
        <v>1179</v>
      </c>
      <c r="H1011" s="90" t="s">
        <v>1315</v>
      </c>
      <c r="I1011" s="90" t="s">
        <v>18</v>
      </c>
      <c r="J1011" s="93" t="s">
        <v>18</v>
      </c>
      <c r="K1011" s="93" t="s">
        <v>417</v>
      </c>
      <c r="L1011" s="94">
        <v>370.1</v>
      </c>
      <c r="M1011" s="90" t="s">
        <v>21</v>
      </c>
      <c r="N1011" s="93" t="s">
        <v>22</v>
      </c>
      <c r="O1011" s="93" t="s">
        <v>1320</v>
      </c>
      <c r="P1011" s="95">
        <v>42318</v>
      </c>
      <c r="Q1011" s="90" t="s">
        <v>23</v>
      </c>
    </row>
    <row r="1012" spans="1:17" x14ac:dyDescent="0.25">
      <c r="A1012" s="90" t="s">
        <v>462</v>
      </c>
      <c r="B1012" s="91" t="s">
        <v>1279</v>
      </c>
      <c r="C1012" s="92" t="s">
        <v>41</v>
      </c>
      <c r="D1012" s="92" t="s">
        <v>57</v>
      </c>
      <c r="E1012" s="90" t="s">
        <v>18</v>
      </c>
      <c r="F1012" s="92" t="s">
        <v>1280</v>
      </c>
      <c r="G1012" s="92" t="s">
        <v>1179</v>
      </c>
      <c r="H1012" s="90" t="s">
        <v>1315</v>
      </c>
      <c r="I1012" s="90" t="s">
        <v>18</v>
      </c>
      <c r="J1012" s="93" t="s">
        <v>18</v>
      </c>
      <c r="K1012" s="93" t="s">
        <v>417</v>
      </c>
      <c r="L1012" s="94">
        <v>374.1</v>
      </c>
      <c r="M1012" s="90" t="s">
        <v>21</v>
      </c>
      <c r="N1012" s="93" t="s">
        <v>22</v>
      </c>
      <c r="O1012" s="93" t="s">
        <v>1316</v>
      </c>
      <c r="P1012" s="95">
        <v>42318</v>
      </c>
      <c r="Q1012" s="90" t="s">
        <v>23</v>
      </c>
    </row>
    <row r="1013" spans="1:17" x14ac:dyDescent="0.25">
      <c r="A1013" s="90" t="s">
        <v>462</v>
      </c>
      <c r="B1013" s="91" t="s">
        <v>1279</v>
      </c>
      <c r="C1013" s="92" t="s">
        <v>41</v>
      </c>
      <c r="D1013" s="92" t="s">
        <v>57</v>
      </c>
      <c r="E1013" s="90" t="s">
        <v>18</v>
      </c>
      <c r="F1013" s="92" t="s">
        <v>1280</v>
      </c>
      <c r="G1013" s="92" t="s">
        <v>1179</v>
      </c>
      <c r="H1013" s="90" t="s">
        <v>1315</v>
      </c>
      <c r="I1013" s="90" t="s">
        <v>18</v>
      </c>
      <c r="J1013" s="93" t="s">
        <v>18</v>
      </c>
      <c r="K1013" s="93" t="s">
        <v>417</v>
      </c>
      <c r="L1013" s="94">
        <v>463.6</v>
      </c>
      <c r="M1013" s="90" t="s">
        <v>21</v>
      </c>
      <c r="N1013" s="93" t="s">
        <v>22</v>
      </c>
      <c r="O1013" s="93" t="s">
        <v>1326</v>
      </c>
      <c r="P1013" s="95">
        <v>42318</v>
      </c>
      <c r="Q1013" s="90" t="s">
        <v>23</v>
      </c>
    </row>
    <row r="1014" spans="1:17" x14ac:dyDescent="0.25">
      <c r="A1014" s="90" t="s">
        <v>447</v>
      </c>
      <c r="B1014" s="91" t="s">
        <v>1279</v>
      </c>
      <c r="C1014" s="92" t="s">
        <v>41</v>
      </c>
      <c r="D1014" s="92" t="s">
        <v>42</v>
      </c>
      <c r="E1014" s="90" t="s">
        <v>18</v>
      </c>
      <c r="F1014" s="92" t="s">
        <v>1280</v>
      </c>
      <c r="G1014" s="92" t="s">
        <v>1179</v>
      </c>
      <c r="H1014" s="90" t="s">
        <v>1295</v>
      </c>
      <c r="I1014" s="90" t="s">
        <v>18</v>
      </c>
      <c r="J1014" s="93" t="s">
        <v>18</v>
      </c>
      <c r="K1014" s="93" t="s">
        <v>25</v>
      </c>
      <c r="L1014" s="94">
        <v>-0.01</v>
      </c>
      <c r="M1014" s="90" t="s">
        <v>21</v>
      </c>
      <c r="N1014" s="93" t="s">
        <v>22</v>
      </c>
      <c r="O1014" s="93" t="s">
        <v>1296</v>
      </c>
      <c r="P1014" s="95">
        <v>42349</v>
      </c>
      <c r="Q1014" s="90" t="s">
        <v>23</v>
      </c>
    </row>
    <row r="1015" spans="1:17" x14ac:dyDescent="0.25">
      <c r="A1015" s="90" t="s">
        <v>447</v>
      </c>
      <c r="B1015" s="91" t="s">
        <v>1279</v>
      </c>
      <c r="C1015" s="92" t="s">
        <v>41</v>
      </c>
      <c r="D1015" s="92" t="s">
        <v>42</v>
      </c>
      <c r="E1015" s="90" t="s">
        <v>18</v>
      </c>
      <c r="F1015" s="92" t="s">
        <v>1280</v>
      </c>
      <c r="G1015" s="92" t="s">
        <v>1179</v>
      </c>
      <c r="H1015" s="90" t="s">
        <v>1297</v>
      </c>
      <c r="I1015" s="90" t="s">
        <v>18</v>
      </c>
      <c r="J1015" s="93" t="s">
        <v>18</v>
      </c>
      <c r="K1015" s="93" t="s">
        <v>25</v>
      </c>
      <c r="L1015" s="94">
        <v>199.96</v>
      </c>
      <c r="M1015" s="90" t="s">
        <v>21</v>
      </c>
      <c r="N1015" s="93" t="s">
        <v>22</v>
      </c>
      <c r="O1015" s="93" t="s">
        <v>1298</v>
      </c>
      <c r="P1015" s="95">
        <v>42349</v>
      </c>
      <c r="Q1015" s="90" t="s">
        <v>23</v>
      </c>
    </row>
    <row r="1016" spans="1:17" x14ac:dyDescent="0.25">
      <c r="A1016" s="90" t="s">
        <v>447</v>
      </c>
      <c r="B1016" s="91" t="s">
        <v>1279</v>
      </c>
      <c r="C1016" s="92" t="s">
        <v>41</v>
      </c>
      <c r="D1016" s="92" t="s">
        <v>42</v>
      </c>
      <c r="E1016" s="90" t="s">
        <v>18</v>
      </c>
      <c r="F1016" s="92" t="s">
        <v>1280</v>
      </c>
      <c r="G1016" s="92" t="s">
        <v>1179</v>
      </c>
      <c r="H1016" s="90" t="s">
        <v>1299</v>
      </c>
      <c r="I1016" s="90" t="s">
        <v>18</v>
      </c>
      <c r="J1016" s="93" t="s">
        <v>18</v>
      </c>
      <c r="K1016" s="93" t="s">
        <v>25</v>
      </c>
      <c r="L1016" s="94">
        <v>263.95999999999998</v>
      </c>
      <c r="M1016" s="90" t="s">
        <v>21</v>
      </c>
      <c r="N1016" s="93" t="s">
        <v>22</v>
      </c>
      <c r="O1016" s="93" t="s">
        <v>1300</v>
      </c>
      <c r="P1016" s="95">
        <v>42349</v>
      </c>
      <c r="Q1016" s="90" t="s">
        <v>23</v>
      </c>
    </row>
    <row r="1017" spans="1:17" x14ac:dyDescent="0.25">
      <c r="A1017" s="90" t="s">
        <v>447</v>
      </c>
      <c r="B1017" s="91" t="s">
        <v>1279</v>
      </c>
      <c r="C1017" s="92" t="s">
        <v>41</v>
      </c>
      <c r="D1017" s="92" t="s">
        <v>42</v>
      </c>
      <c r="E1017" s="90" t="s">
        <v>18</v>
      </c>
      <c r="F1017" s="92" t="s">
        <v>1280</v>
      </c>
      <c r="G1017" s="92" t="s">
        <v>1179</v>
      </c>
      <c r="H1017" s="90" t="s">
        <v>1301</v>
      </c>
      <c r="I1017" s="90" t="s">
        <v>18</v>
      </c>
      <c r="J1017" s="93" t="s">
        <v>18</v>
      </c>
      <c r="K1017" s="93" t="s">
        <v>25</v>
      </c>
      <c r="L1017" s="94">
        <v>294.27</v>
      </c>
      <c r="M1017" s="90" t="s">
        <v>21</v>
      </c>
      <c r="N1017" s="93" t="s">
        <v>22</v>
      </c>
      <c r="O1017" s="93" t="s">
        <v>1302</v>
      </c>
      <c r="P1017" s="95">
        <v>42349</v>
      </c>
      <c r="Q1017" s="90" t="s">
        <v>23</v>
      </c>
    </row>
    <row r="1018" spans="1:17" x14ac:dyDescent="0.25">
      <c r="A1018" s="90" t="s">
        <v>447</v>
      </c>
      <c r="B1018" s="91" t="s">
        <v>1279</v>
      </c>
      <c r="C1018" s="92" t="s">
        <v>41</v>
      </c>
      <c r="D1018" s="92" t="s">
        <v>42</v>
      </c>
      <c r="E1018" s="90" t="s">
        <v>18</v>
      </c>
      <c r="F1018" s="92" t="s">
        <v>1280</v>
      </c>
      <c r="G1018" s="92" t="s">
        <v>1179</v>
      </c>
      <c r="H1018" s="90" t="s">
        <v>1305</v>
      </c>
      <c r="I1018" s="90" t="s">
        <v>18</v>
      </c>
      <c r="J1018" s="93" t="s">
        <v>18</v>
      </c>
      <c r="K1018" s="93" t="s">
        <v>25</v>
      </c>
      <c r="L1018" s="94">
        <v>363.66</v>
      </c>
      <c r="M1018" s="90" t="s">
        <v>21</v>
      </c>
      <c r="N1018" s="93" t="s">
        <v>22</v>
      </c>
      <c r="O1018" s="93" t="s">
        <v>1306</v>
      </c>
      <c r="P1018" s="95">
        <v>42349</v>
      </c>
      <c r="Q1018" s="90" t="s">
        <v>23</v>
      </c>
    </row>
    <row r="1019" spans="1:17" x14ac:dyDescent="0.25">
      <c r="A1019" s="90" t="s">
        <v>447</v>
      </c>
      <c r="B1019" s="91" t="s">
        <v>1279</v>
      </c>
      <c r="C1019" s="92" t="s">
        <v>41</v>
      </c>
      <c r="D1019" s="92" t="s">
        <v>42</v>
      </c>
      <c r="E1019" s="90" t="s">
        <v>18</v>
      </c>
      <c r="F1019" s="92" t="s">
        <v>1280</v>
      </c>
      <c r="G1019" s="92" t="s">
        <v>1179</v>
      </c>
      <c r="H1019" s="90" t="s">
        <v>1307</v>
      </c>
      <c r="I1019" s="90" t="s">
        <v>18</v>
      </c>
      <c r="J1019" s="93" t="s">
        <v>18</v>
      </c>
      <c r="K1019" s="93" t="s">
        <v>25</v>
      </c>
      <c r="L1019" s="94">
        <v>363.66</v>
      </c>
      <c r="M1019" s="90" t="s">
        <v>21</v>
      </c>
      <c r="N1019" s="93" t="s">
        <v>22</v>
      </c>
      <c r="O1019" s="93" t="s">
        <v>1308</v>
      </c>
      <c r="P1019" s="95">
        <v>42349</v>
      </c>
      <c r="Q1019" s="90" t="s">
        <v>23</v>
      </c>
    </row>
    <row r="1020" spans="1:17" x14ac:dyDescent="0.25">
      <c r="A1020" s="90" t="s">
        <v>447</v>
      </c>
      <c r="B1020" s="91" t="s">
        <v>1279</v>
      </c>
      <c r="C1020" s="92" t="s">
        <v>41</v>
      </c>
      <c r="D1020" s="92" t="s">
        <v>42</v>
      </c>
      <c r="E1020" s="90" t="s">
        <v>18</v>
      </c>
      <c r="F1020" s="92" t="s">
        <v>1280</v>
      </c>
      <c r="G1020" s="92" t="s">
        <v>1179</v>
      </c>
      <c r="H1020" s="90" t="s">
        <v>1309</v>
      </c>
      <c r="I1020" s="90" t="s">
        <v>18</v>
      </c>
      <c r="J1020" s="93" t="s">
        <v>18</v>
      </c>
      <c r="K1020" s="93" t="s">
        <v>25</v>
      </c>
      <c r="L1020" s="94">
        <v>363.66</v>
      </c>
      <c r="M1020" s="90" t="s">
        <v>21</v>
      </c>
      <c r="N1020" s="93" t="s">
        <v>22</v>
      </c>
      <c r="O1020" s="93" t="s">
        <v>1310</v>
      </c>
      <c r="P1020" s="95">
        <v>42349</v>
      </c>
      <c r="Q1020" s="90" t="s">
        <v>23</v>
      </c>
    </row>
    <row r="1021" spans="1:17" x14ac:dyDescent="0.25">
      <c r="A1021" s="90" t="s">
        <v>447</v>
      </c>
      <c r="B1021" s="91" t="s">
        <v>1279</v>
      </c>
      <c r="C1021" s="92" t="s">
        <v>41</v>
      </c>
      <c r="D1021" s="92" t="s">
        <v>42</v>
      </c>
      <c r="E1021" s="90" t="s">
        <v>18</v>
      </c>
      <c r="F1021" s="92" t="s">
        <v>1280</v>
      </c>
      <c r="G1021" s="92" t="s">
        <v>1179</v>
      </c>
      <c r="H1021" s="90" t="s">
        <v>1311</v>
      </c>
      <c r="I1021" s="90" t="s">
        <v>18</v>
      </c>
      <c r="J1021" s="93" t="s">
        <v>18</v>
      </c>
      <c r="K1021" s="93" t="s">
        <v>25</v>
      </c>
      <c r="L1021" s="94">
        <v>386.63</v>
      </c>
      <c r="M1021" s="90" t="s">
        <v>21</v>
      </c>
      <c r="N1021" s="93" t="s">
        <v>22</v>
      </c>
      <c r="O1021" s="93" t="s">
        <v>1312</v>
      </c>
      <c r="P1021" s="95">
        <v>42349</v>
      </c>
      <c r="Q1021" s="90" t="s">
        <v>23</v>
      </c>
    </row>
    <row r="1022" spans="1:17" x14ac:dyDescent="0.25">
      <c r="A1022" s="90" t="s">
        <v>447</v>
      </c>
      <c r="B1022" s="91" t="s">
        <v>1279</v>
      </c>
      <c r="C1022" s="92" t="s">
        <v>41</v>
      </c>
      <c r="D1022" s="92" t="s">
        <v>42</v>
      </c>
      <c r="E1022" s="90" t="s">
        <v>18</v>
      </c>
      <c r="F1022" s="92" t="s">
        <v>1280</v>
      </c>
      <c r="G1022" s="92" t="s">
        <v>1179</v>
      </c>
      <c r="H1022" s="90" t="s">
        <v>1313</v>
      </c>
      <c r="I1022" s="90" t="s">
        <v>18</v>
      </c>
      <c r="J1022" s="93" t="s">
        <v>18</v>
      </c>
      <c r="K1022" s="93" t="s">
        <v>25</v>
      </c>
      <c r="L1022" s="94">
        <v>386.63</v>
      </c>
      <c r="M1022" s="90" t="s">
        <v>21</v>
      </c>
      <c r="N1022" s="93" t="s">
        <v>22</v>
      </c>
      <c r="O1022" s="93" t="s">
        <v>1314</v>
      </c>
      <c r="P1022" s="95">
        <v>42349</v>
      </c>
      <c r="Q1022" s="90" t="s">
        <v>23</v>
      </c>
    </row>
    <row r="1023" spans="1:17" x14ac:dyDescent="0.25">
      <c r="A1023" s="90" t="s">
        <v>447</v>
      </c>
      <c r="B1023" s="91" t="s">
        <v>1279</v>
      </c>
      <c r="C1023" s="92" t="s">
        <v>41</v>
      </c>
      <c r="D1023" s="92" t="s">
        <v>57</v>
      </c>
      <c r="E1023" s="90" t="s">
        <v>18</v>
      </c>
      <c r="F1023" s="92" t="s">
        <v>1280</v>
      </c>
      <c r="G1023" s="92" t="s">
        <v>1179</v>
      </c>
      <c r="H1023" s="90" t="s">
        <v>1303</v>
      </c>
      <c r="I1023" s="90" t="s">
        <v>18</v>
      </c>
      <c r="J1023" s="93" t="s">
        <v>18</v>
      </c>
      <c r="K1023" s="93" t="s">
        <v>417</v>
      </c>
      <c r="L1023" s="94">
        <v>1067.28</v>
      </c>
      <c r="M1023" s="90" t="s">
        <v>21</v>
      </c>
      <c r="N1023" s="93" t="s">
        <v>22</v>
      </c>
      <c r="O1023" s="93" t="s">
        <v>1304</v>
      </c>
      <c r="P1023" s="95">
        <v>42349</v>
      </c>
      <c r="Q1023" s="90" t="s">
        <v>23</v>
      </c>
    </row>
    <row r="1024" spans="1:17" x14ac:dyDescent="0.25">
      <c r="A1024" s="90" t="s">
        <v>827</v>
      </c>
      <c r="B1024" s="91" t="s">
        <v>1279</v>
      </c>
      <c r="C1024" s="92" t="s">
        <v>41</v>
      </c>
      <c r="D1024" s="92" t="s">
        <v>42</v>
      </c>
      <c r="E1024" s="90" t="s">
        <v>18</v>
      </c>
      <c r="F1024" s="92" t="s">
        <v>1280</v>
      </c>
      <c r="G1024" s="92" t="s">
        <v>1179</v>
      </c>
      <c r="H1024" s="90" t="s">
        <v>1395</v>
      </c>
      <c r="I1024" s="90" t="s">
        <v>18</v>
      </c>
      <c r="J1024" s="93" t="s">
        <v>18</v>
      </c>
      <c r="K1024" s="93" t="s">
        <v>25</v>
      </c>
      <c r="L1024" s="94">
        <v>2.85</v>
      </c>
      <c r="M1024" s="90" t="s">
        <v>21</v>
      </c>
      <c r="N1024" s="93" t="s">
        <v>22</v>
      </c>
      <c r="O1024" s="93" t="s">
        <v>1396</v>
      </c>
      <c r="P1024" s="95">
        <v>42592</v>
      </c>
      <c r="Q1024" s="90" t="s">
        <v>23</v>
      </c>
    </row>
    <row r="1025" spans="12:12" x14ac:dyDescent="0.25">
      <c r="L1025" s="96">
        <f>SUM(L895:L1024)</f>
        <v>37736.209999999977</v>
      </c>
    </row>
    <row r="1027" spans="12:12" x14ac:dyDescent="0.25">
      <c r="L1027" s="96">
        <f>SUM(L5+L524+L531+L536+L569+L622+L727+L756+L804+L812+L832+L858+L1025+L894+L570)</f>
        <v>242186.80000000002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
  <sheetViews>
    <sheetView tabSelected="1" workbookViewId="0">
      <selection activeCell="N8" sqref="N8"/>
    </sheetView>
  </sheetViews>
  <sheetFormatPr defaultRowHeight="15.75" x14ac:dyDescent="0.25"/>
  <cols>
    <col min="1" max="1" width="11.140625" style="14" bestFit="1" customWidth="1"/>
    <col min="2" max="2" width="13.42578125" style="14" bestFit="1" customWidth="1"/>
    <col min="3" max="3" width="44.5703125" style="14" bestFit="1" customWidth="1"/>
    <col min="4" max="4" width="5.5703125" style="14" bestFit="1" customWidth="1"/>
    <col min="5" max="5" width="30.7109375" style="14" bestFit="1" customWidth="1"/>
    <col min="6" max="6" width="17.42578125" style="14" bestFit="1" customWidth="1"/>
    <col min="7" max="7" width="11.140625" style="14" bestFit="1" customWidth="1"/>
    <col min="8" max="8" width="2.7109375" style="14" customWidth="1"/>
    <col min="9" max="9" width="20.42578125" style="14" bestFit="1" customWidth="1"/>
    <col min="10" max="10" width="19" style="14" bestFit="1" customWidth="1"/>
    <col min="11" max="11" width="18.140625" style="14" bestFit="1" customWidth="1"/>
    <col min="12" max="16384" width="9.140625" style="14"/>
  </cols>
  <sheetData>
    <row r="1" spans="1:11" ht="31.5" x14ac:dyDescent="0.25">
      <c r="A1" s="97" t="s">
        <v>1474</v>
      </c>
      <c r="B1" s="97" t="s">
        <v>1475</v>
      </c>
      <c r="C1" s="97" t="s">
        <v>1476</v>
      </c>
      <c r="D1" s="97" t="s">
        <v>1477</v>
      </c>
      <c r="E1" s="97" t="s">
        <v>1478</v>
      </c>
      <c r="F1" s="98" t="s">
        <v>1479</v>
      </c>
      <c r="G1" s="97" t="s">
        <v>1474</v>
      </c>
      <c r="H1" s="98"/>
      <c r="I1" s="99" t="s">
        <v>1480</v>
      </c>
      <c r="J1" s="100" t="s">
        <v>1481</v>
      </c>
      <c r="K1" s="97" t="s">
        <v>1482</v>
      </c>
    </row>
    <row r="2" spans="1:11" x14ac:dyDescent="0.25">
      <c r="A2" s="10">
        <v>1002</v>
      </c>
      <c r="B2" s="10" t="s">
        <v>41</v>
      </c>
      <c r="C2" s="15" t="s">
        <v>1490</v>
      </c>
      <c r="D2" s="10">
        <v>2501</v>
      </c>
      <c r="E2" s="15" t="s">
        <v>1483</v>
      </c>
      <c r="F2" s="11">
        <v>587710</v>
      </c>
      <c r="G2" s="10">
        <v>1002</v>
      </c>
      <c r="H2" s="11"/>
      <c r="I2" s="12" t="s">
        <v>1484</v>
      </c>
      <c r="J2" s="13">
        <v>0.9035275829986158</v>
      </c>
      <c r="K2" s="10" t="s">
        <v>1485</v>
      </c>
    </row>
    <row r="3" spans="1:11" x14ac:dyDescent="0.25">
      <c r="A3" s="67">
        <v>1002</v>
      </c>
      <c r="B3" s="67" t="s">
        <v>41</v>
      </c>
      <c r="C3" s="68" t="s">
        <v>1490</v>
      </c>
      <c r="D3" s="67">
        <v>2510</v>
      </c>
      <c r="E3" s="68" t="s">
        <v>1486</v>
      </c>
      <c r="F3" s="69">
        <v>-109921</v>
      </c>
      <c r="G3" s="67">
        <v>1002</v>
      </c>
      <c r="H3" s="69"/>
      <c r="I3" s="70" t="s">
        <v>1487</v>
      </c>
      <c r="J3" s="71" t="s">
        <v>1488</v>
      </c>
      <c r="K3" s="71" t="s">
        <v>1488</v>
      </c>
    </row>
    <row r="4" spans="1:11" x14ac:dyDescent="0.25">
      <c r="A4" s="10">
        <v>1002</v>
      </c>
      <c r="B4" s="10" t="s">
        <v>41</v>
      </c>
      <c r="C4" s="15" t="s">
        <v>1490</v>
      </c>
      <c r="D4" s="10">
        <v>4209</v>
      </c>
      <c r="E4" s="15" t="s">
        <v>1491</v>
      </c>
      <c r="F4" s="11">
        <v>51015</v>
      </c>
      <c r="G4" s="10">
        <v>1002</v>
      </c>
      <c r="H4" s="11"/>
      <c r="I4" s="12" t="s">
        <v>1489</v>
      </c>
      <c r="J4" s="13">
        <v>9.6472417001384203E-2</v>
      </c>
      <c r="K4" s="10" t="s">
        <v>1492</v>
      </c>
    </row>
    <row r="5" spans="1:11" x14ac:dyDescent="0.25">
      <c r="A5" s="19" t="s">
        <v>52</v>
      </c>
      <c r="B5" s="10"/>
      <c r="C5" s="15"/>
      <c r="D5" s="10"/>
      <c r="E5" s="15"/>
      <c r="F5" s="20">
        <v>528804</v>
      </c>
      <c r="G5" s="19" t="s">
        <v>52</v>
      </c>
      <c r="H5" s="11"/>
      <c r="I5" s="12"/>
      <c r="J5" s="13">
        <v>1</v>
      </c>
      <c r="K5" s="10"/>
    </row>
    <row r="7" spans="1:11" x14ac:dyDescent="0.25">
      <c r="A7" s="72">
        <f>1030</f>
        <v>1030</v>
      </c>
      <c r="B7" s="72" t="str">
        <f>VLOOKUP($A7,[1]Sheet1!$A$2:$C$618,3,FALSE)</f>
        <v>030</v>
      </c>
      <c r="C7" s="73" t="s">
        <v>1511</v>
      </c>
      <c r="D7" s="72">
        <f>2501</f>
        <v>2501</v>
      </c>
      <c r="E7" s="73" t="s">
        <v>1483</v>
      </c>
      <c r="F7" s="74">
        <v>13548787</v>
      </c>
      <c r="G7" s="72">
        <f>1030</f>
        <v>1030</v>
      </c>
      <c r="H7" s="74"/>
      <c r="I7" s="75" t="str">
        <f>VLOOKUP($D7,[1]Sheet2!$A$6:$C$886,3,FALSE)</f>
        <v>General Fund</v>
      </c>
      <c r="J7" s="76">
        <f>SUM(F7:F8)/F28</f>
        <v>0.45220830323403377</v>
      </c>
      <c r="K7" s="77" t="s">
        <v>1485</v>
      </c>
    </row>
    <row r="8" spans="1:11" x14ac:dyDescent="0.25">
      <c r="A8" s="72">
        <f>1030</f>
        <v>1030</v>
      </c>
      <c r="B8" s="72" t="str">
        <f>VLOOKUP($A8,[1]Sheet1!$A$2:$C$618,3,FALSE)</f>
        <v>030</v>
      </c>
      <c r="C8" s="73" t="s">
        <v>1511</v>
      </c>
      <c r="D8" s="72">
        <f>2510</f>
        <v>2510</v>
      </c>
      <c r="E8" s="73" t="s">
        <v>1486</v>
      </c>
      <c r="F8" s="74">
        <v>-641395</v>
      </c>
      <c r="G8" s="72">
        <f>1030</f>
        <v>1030</v>
      </c>
      <c r="H8" s="74"/>
      <c r="I8" s="75" t="str">
        <f>VLOOKUP($D8,[1]Sheet2!$A$6:$C$886,3,FALSE)</f>
        <v>Reversion</v>
      </c>
      <c r="J8" s="78" t="s">
        <v>1488</v>
      </c>
      <c r="K8" s="78" t="s">
        <v>1488</v>
      </c>
    </row>
    <row r="9" spans="1:11" ht="30" x14ac:dyDescent="0.25">
      <c r="A9" s="7">
        <f>1030</f>
        <v>1030</v>
      </c>
      <c r="B9" s="7" t="str">
        <f>VLOOKUP($A9,[1]Sheet1!$A$2:$C$618,3,FALSE)</f>
        <v>030</v>
      </c>
      <c r="C9" s="21" t="s">
        <v>1511</v>
      </c>
      <c r="D9" s="7">
        <f>2511</f>
        <v>2511</v>
      </c>
      <c r="E9" s="21" t="s">
        <v>1512</v>
      </c>
      <c r="F9" s="16">
        <v>257202</v>
      </c>
      <c r="G9" s="7">
        <f>1030</f>
        <v>1030</v>
      </c>
      <c r="H9" s="16"/>
      <c r="I9" s="17" t="str">
        <f>VLOOKUP($D9,[1]Sheet2!$A$6:$C$886,3,FALSE)</f>
        <v>Balance Forward</v>
      </c>
      <c r="J9" s="6">
        <f>SUM(F9:F27)/F28</f>
        <v>0.54779169676596629</v>
      </c>
      <c r="K9" s="18" t="s">
        <v>1492</v>
      </c>
    </row>
    <row r="10" spans="1:11" ht="30" x14ac:dyDescent="0.25">
      <c r="A10" s="58">
        <f>1030</f>
        <v>1030</v>
      </c>
      <c r="B10" s="58" t="str">
        <f>VLOOKUP($A10,[1]Sheet1!$A$2:$C$618,3,FALSE)</f>
        <v>030</v>
      </c>
      <c r="C10" s="59" t="s">
        <v>1511</v>
      </c>
      <c r="D10" s="58">
        <f>2512</f>
        <v>2512</v>
      </c>
      <c r="E10" s="59" t="s">
        <v>1513</v>
      </c>
      <c r="F10" s="60">
        <v>-1761420</v>
      </c>
      <c r="G10" s="58">
        <f>1030</f>
        <v>1030</v>
      </c>
      <c r="H10" s="60"/>
      <c r="I10" s="62" t="str">
        <f>VLOOKUP($D10,[1]Sheet2!$A$6:$C$886,3,FALSE)</f>
        <v>Balance Forward</v>
      </c>
      <c r="J10" s="63" t="s">
        <v>1488</v>
      </c>
      <c r="K10" s="63" t="s">
        <v>1488</v>
      </c>
    </row>
    <row r="11" spans="1:11" ht="30" x14ac:dyDescent="0.25">
      <c r="A11" s="58">
        <f>1030</f>
        <v>1030</v>
      </c>
      <c r="B11" s="58" t="str">
        <f>VLOOKUP($A11,[1]Sheet1!$A$2:$C$618,3,FALSE)</f>
        <v>030</v>
      </c>
      <c r="C11" s="59" t="s">
        <v>1511</v>
      </c>
      <c r="D11" s="58">
        <f>2538</f>
        <v>2538</v>
      </c>
      <c r="E11" s="59" t="s">
        <v>1514</v>
      </c>
      <c r="F11" s="60">
        <v>-114831</v>
      </c>
      <c r="G11" s="58">
        <f>1030</f>
        <v>1030</v>
      </c>
      <c r="H11" s="60"/>
      <c r="I11" s="62" t="str">
        <f>VLOOKUP($D11,[1]Sheet2!$A$6:$C$886,3,FALSE)</f>
        <v>Balance Forward</v>
      </c>
      <c r="J11" s="63" t="s">
        <v>1488</v>
      </c>
      <c r="K11" s="63" t="s">
        <v>1488</v>
      </c>
    </row>
    <row r="12" spans="1:11" x14ac:dyDescent="0.25">
      <c r="A12" s="58">
        <f>1030</f>
        <v>1030</v>
      </c>
      <c r="B12" s="58" t="str">
        <f>VLOOKUP($A12,[1]Sheet1!$A$2:$C$618,3,FALSE)</f>
        <v>030</v>
      </c>
      <c r="C12" s="59" t="s">
        <v>1511</v>
      </c>
      <c r="D12" s="58">
        <f>3401</f>
        <v>3401</v>
      </c>
      <c r="E12" s="59" t="s">
        <v>1515</v>
      </c>
      <c r="F12" s="60">
        <v>6677</v>
      </c>
      <c r="G12" s="58">
        <f>1030</f>
        <v>1030</v>
      </c>
      <c r="H12" s="60"/>
      <c r="I12" s="62" t="str">
        <f>VLOOKUP($D12,[1]Sheet2!$A$6:$C$886,3,FALSE)</f>
        <v>Federal Funds</v>
      </c>
      <c r="J12" s="63" t="s">
        <v>1488</v>
      </c>
      <c r="K12" s="63" t="s">
        <v>1488</v>
      </c>
    </row>
    <row r="13" spans="1:11" x14ac:dyDescent="0.25">
      <c r="A13" s="58">
        <f>1030</f>
        <v>1030</v>
      </c>
      <c r="B13" s="58" t="str">
        <f>VLOOKUP($A13,[1]Sheet1!$A$2:$C$618,3,FALSE)</f>
        <v>030</v>
      </c>
      <c r="C13" s="59" t="s">
        <v>1511</v>
      </c>
      <c r="D13" s="58">
        <f>3726</f>
        <v>3726</v>
      </c>
      <c r="E13" s="59" t="s">
        <v>1516</v>
      </c>
      <c r="F13" s="60">
        <v>2867</v>
      </c>
      <c r="G13" s="58">
        <f>1030</f>
        <v>1030</v>
      </c>
      <c r="H13" s="60"/>
      <c r="I13" s="62" t="str">
        <f>VLOOKUP($D13,[1]Sheet2!$A$6:$C$886,3,FALSE)</f>
        <v>Other Funds</v>
      </c>
      <c r="J13" s="63" t="s">
        <v>1488</v>
      </c>
      <c r="K13" s="63" t="s">
        <v>1488</v>
      </c>
    </row>
    <row r="14" spans="1:11" ht="30" x14ac:dyDescent="0.25">
      <c r="A14" s="58">
        <f>1030</f>
        <v>1030</v>
      </c>
      <c r="B14" s="58" t="str">
        <f>VLOOKUP($A14,[1]Sheet1!$A$2:$C$618,3,FALSE)</f>
        <v>030</v>
      </c>
      <c r="C14" s="59" t="s">
        <v>1511</v>
      </c>
      <c r="D14" s="58">
        <f>3766</f>
        <v>3766</v>
      </c>
      <c r="E14" s="59" t="s">
        <v>1517</v>
      </c>
      <c r="F14" s="60">
        <v>78591</v>
      </c>
      <c r="G14" s="58">
        <f>1030</f>
        <v>1030</v>
      </c>
      <c r="H14" s="60"/>
      <c r="I14" s="62" t="str">
        <f>VLOOKUP($D14,[1]Sheet2!$A$6:$C$886,3,FALSE)</f>
        <v>Other Funds</v>
      </c>
      <c r="J14" s="63" t="s">
        <v>1488</v>
      </c>
      <c r="K14" s="63" t="s">
        <v>1488</v>
      </c>
    </row>
    <row r="15" spans="1:11" x14ac:dyDescent="0.25">
      <c r="A15" s="58">
        <f>1030</f>
        <v>1030</v>
      </c>
      <c r="B15" s="58" t="str">
        <f>VLOOKUP($A15,[1]Sheet1!$A$2:$C$618,3,FALSE)</f>
        <v>030</v>
      </c>
      <c r="C15" s="59" t="s">
        <v>1511</v>
      </c>
      <c r="D15" s="58">
        <f>3870</f>
        <v>3870</v>
      </c>
      <c r="E15" s="59" t="s">
        <v>1518</v>
      </c>
      <c r="F15" s="60">
        <v>13932226</v>
      </c>
      <c r="G15" s="58">
        <f>1030</f>
        <v>1030</v>
      </c>
      <c r="H15" s="60"/>
      <c r="I15" s="62" t="str">
        <f>VLOOKUP($D15,[1]Sheet2!$A$6:$C$886,3,FALSE)</f>
        <v>Inter-Agency Transfer</v>
      </c>
      <c r="J15" s="63" t="s">
        <v>1488</v>
      </c>
      <c r="K15" s="63" t="s">
        <v>1488</v>
      </c>
    </row>
    <row r="16" spans="1:11" ht="30" x14ac:dyDescent="0.25">
      <c r="A16" s="58">
        <f>1030</f>
        <v>1030</v>
      </c>
      <c r="B16" s="58" t="str">
        <f>VLOOKUP($A16,[1]Sheet1!$A$2:$C$618,3,FALSE)</f>
        <v>030</v>
      </c>
      <c r="C16" s="59" t="s">
        <v>1511</v>
      </c>
      <c r="D16" s="58">
        <f>3892</f>
        <v>3892</v>
      </c>
      <c r="E16" s="59" t="s">
        <v>1519</v>
      </c>
      <c r="F16" s="60">
        <v>404342</v>
      </c>
      <c r="G16" s="58">
        <f>1030</f>
        <v>1030</v>
      </c>
      <c r="H16" s="60"/>
      <c r="I16" s="62" t="str">
        <f>VLOOKUP($D16,[1]Sheet2!$A$6:$C$886,3,FALSE)</f>
        <v>Other Funds</v>
      </c>
      <c r="J16" s="63" t="s">
        <v>1488</v>
      </c>
      <c r="K16" s="63" t="s">
        <v>1488</v>
      </c>
    </row>
    <row r="17" spans="1:11" x14ac:dyDescent="0.25">
      <c r="A17" s="58">
        <f>1030</f>
        <v>1030</v>
      </c>
      <c r="B17" s="58" t="str">
        <f>VLOOKUP($A17,[1]Sheet1!$A$2:$C$618,3,FALSE)</f>
        <v>030</v>
      </c>
      <c r="C17" s="59" t="s">
        <v>1511</v>
      </c>
      <c r="D17" s="58">
        <f>4156</f>
        <v>4156</v>
      </c>
      <c r="E17" s="59" t="s">
        <v>1520</v>
      </c>
      <c r="F17" s="60">
        <v>35500</v>
      </c>
      <c r="G17" s="58">
        <f>1030</f>
        <v>1030</v>
      </c>
      <c r="H17" s="60"/>
      <c r="I17" s="62" t="str">
        <f>VLOOKUP($D17,[1]Sheet2!$A$6:$C$886,3,FALSE)</f>
        <v>Other Funds</v>
      </c>
      <c r="J17" s="63" t="s">
        <v>1488</v>
      </c>
      <c r="K17" s="63" t="s">
        <v>1488</v>
      </c>
    </row>
    <row r="18" spans="1:11" x14ac:dyDescent="0.25">
      <c r="A18" s="58">
        <f>1030</f>
        <v>1030</v>
      </c>
      <c r="B18" s="58" t="str">
        <f>VLOOKUP($A18,[1]Sheet1!$A$2:$C$618,3,FALSE)</f>
        <v>030</v>
      </c>
      <c r="C18" s="59" t="s">
        <v>1511</v>
      </c>
      <c r="D18" s="58">
        <f>4157</f>
        <v>4157</v>
      </c>
      <c r="E18" s="59" t="s">
        <v>1521</v>
      </c>
      <c r="F18" s="60">
        <v>1700</v>
      </c>
      <c r="G18" s="58">
        <f>1030</f>
        <v>1030</v>
      </c>
      <c r="H18" s="60"/>
      <c r="I18" s="62" t="str">
        <f>VLOOKUP($D18,[1]Sheet2!$A$6:$C$886,3,FALSE)</f>
        <v>Other Funds</v>
      </c>
      <c r="J18" s="63" t="s">
        <v>1488</v>
      </c>
      <c r="K18" s="63" t="s">
        <v>1488</v>
      </c>
    </row>
    <row r="19" spans="1:11" x14ac:dyDescent="0.25">
      <c r="A19" s="58">
        <f>1030</f>
        <v>1030</v>
      </c>
      <c r="B19" s="58" t="str">
        <f>VLOOKUP($A19,[1]Sheet1!$A$2:$C$618,3,FALSE)</f>
        <v>030</v>
      </c>
      <c r="C19" s="59" t="s">
        <v>1511</v>
      </c>
      <c r="D19" s="58">
        <f>4209</f>
        <v>4209</v>
      </c>
      <c r="E19" s="59" t="s">
        <v>1491</v>
      </c>
      <c r="F19" s="60">
        <v>9557</v>
      </c>
      <c r="G19" s="58">
        <f>1030</f>
        <v>1030</v>
      </c>
      <c r="H19" s="60"/>
      <c r="I19" s="62" t="str">
        <f>VLOOKUP($D19,[1]Sheet2!$A$6:$C$886,3,FALSE)</f>
        <v>Other Funds</v>
      </c>
      <c r="J19" s="63" t="s">
        <v>1488</v>
      </c>
      <c r="K19" s="63" t="s">
        <v>1488</v>
      </c>
    </row>
    <row r="20" spans="1:11" x14ac:dyDescent="0.25">
      <c r="A20" s="58">
        <f>1030</f>
        <v>1030</v>
      </c>
      <c r="B20" s="58" t="str">
        <f>VLOOKUP($A20,[1]Sheet1!$A$2:$C$618,3,FALSE)</f>
        <v>030</v>
      </c>
      <c r="C20" s="59" t="s">
        <v>1511</v>
      </c>
      <c r="D20" s="58">
        <f>4251</f>
        <v>4251</v>
      </c>
      <c r="E20" s="59" t="s">
        <v>1522</v>
      </c>
      <c r="F20" s="60">
        <v>85000</v>
      </c>
      <c r="G20" s="58">
        <f>1030</f>
        <v>1030</v>
      </c>
      <c r="H20" s="60"/>
      <c r="I20" s="62" t="str">
        <f>VLOOKUP($D20,[1]Sheet2!$A$6:$C$886,3,FALSE)</f>
        <v>Other Funds</v>
      </c>
      <c r="J20" s="63" t="s">
        <v>1488</v>
      </c>
      <c r="K20" s="63" t="s">
        <v>1488</v>
      </c>
    </row>
    <row r="21" spans="1:11" x14ac:dyDescent="0.25">
      <c r="A21" s="58">
        <f>1030</f>
        <v>1030</v>
      </c>
      <c r="B21" s="58" t="str">
        <f>VLOOKUP($A21,[1]Sheet1!$A$2:$C$618,3,FALSE)</f>
        <v>030</v>
      </c>
      <c r="C21" s="59" t="s">
        <v>1511</v>
      </c>
      <c r="D21" s="58">
        <f>4254</f>
        <v>4254</v>
      </c>
      <c r="E21" s="59" t="s">
        <v>1523</v>
      </c>
      <c r="F21" s="60">
        <v>12472</v>
      </c>
      <c r="G21" s="58">
        <f>1030</f>
        <v>1030</v>
      </c>
      <c r="H21" s="60"/>
      <c r="I21" s="62" t="str">
        <f>VLOOKUP($D21,[1]Sheet2!$A$6:$C$886,3,FALSE)</f>
        <v>Other Funds</v>
      </c>
      <c r="J21" s="63" t="s">
        <v>1488</v>
      </c>
      <c r="K21" s="63" t="s">
        <v>1488</v>
      </c>
    </row>
    <row r="22" spans="1:11" x14ac:dyDescent="0.25">
      <c r="A22" s="58">
        <f>1030</f>
        <v>1030</v>
      </c>
      <c r="B22" s="58" t="str">
        <f>VLOOKUP($A22,[1]Sheet1!$A$2:$C$618,3,FALSE)</f>
        <v>030</v>
      </c>
      <c r="C22" s="59" t="s">
        <v>1511</v>
      </c>
      <c r="D22" s="58">
        <f>4279</f>
        <v>4279</v>
      </c>
      <c r="E22" s="59" t="s">
        <v>1524</v>
      </c>
      <c r="F22" s="60">
        <v>1714377</v>
      </c>
      <c r="G22" s="58">
        <f>1030</f>
        <v>1030</v>
      </c>
      <c r="H22" s="60"/>
      <c r="I22" s="62" t="str">
        <f>VLOOKUP($D22,[1]Sheet2!$A$6:$C$886,3,FALSE)</f>
        <v>Other Funds</v>
      </c>
      <c r="J22" s="63" t="s">
        <v>1488</v>
      </c>
      <c r="K22" s="63" t="s">
        <v>1488</v>
      </c>
    </row>
    <row r="23" spans="1:11" x14ac:dyDescent="0.25">
      <c r="A23" s="58">
        <f>1030</f>
        <v>1030</v>
      </c>
      <c r="B23" s="58" t="str">
        <f>VLOOKUP($A23,[1]Sheet1!$A$2:$C$618,3,FALSE)</f>
        <v>030</v>
      </c>
      <c r="C23" s="59" t="s">
        <v>1511</v>
      </c>
      <c r="D23" s="58">
        <f>4355</f>
        <v>4355</v>
      </c>
      <c r="E23" s="59" t="s">
        <v>1525</v>
      </c>
      <c r="F23" s="60">
        <v>2486</v>
      </c>
      <c r="G23" s="58">
        <f>1030</f>
        <v>1030</v>
      </c>
      <c r="H23" s="60"/>
      <c r="I23" s="62" t="str">
        <f>VLOOKUP($D23,[1]Sheet2!$A$6:$C$886,3,FALSE)</f>
        <v>Other Funds</v>
      </c>
      <c r="J23" s="63" t="s">
        <v>1488</v>
      </c>
      <c r="K23" s="63" t="s">
        <v>1488</v>
      </c>
    </row>
    <row r="24" spans="1:11" x14ac:dyDescent="0.25">
      <c r="A24" s="58">
        <f>1030</f>
        <v>1030</v>
      </c>
      <c r="B24" s="58" t="str">
        <f>VLOOKUP($A24,[1]Sheet1!$A$2:$C$618,3,FALSE)</f>
        <v>030</v>
      </c>
      <c r="C24" s="59" t="s">
        <v>1511</v>
      </c>
      <c r="D24" s="58">
        <f>4704</f>
        <v>4704</v>
      </c>
      <c r="E24" s="59" t="s">
        <v>1526</v>
      </c>
      <c r="F24" s="60">
        <v>378702</v>
      </c>
      <c r="G24" s="58">
        <f>1030</f>
        <v>1030</v>
      </c>
      <c r="H24" s="60"/>
      <c r="I24" s="62" t="str">
        <f>VLOOKUP($D24,[1]Sheet2!$A$6:$C$886,3,FALSE)</f>
        <v>Inter-Agency Transfer</v>
      </c>
      <c r="J24" s="63" t="s">
        <v>1488</v>
      </c>
      <c r="K24" s="63" t="s">
        <v>1488</v>
      </c>
    </row>
    <row r="25" spans="1:11" ht="30" x14ac:dyDescent="0.25">
      <c r="A25" s="58">
        <f>1030</f>
        <v>1030</v>
      </c>
      <c r="B25" s="58" t="str">
        <f>VLOOKUP($A25,[1]Sheet1!$A$2:$C$618,3,FALSE)</f>
        <v>030</v>
      </c>
      <c r="C25" s="59" t="s">
        <v>1511</v>
      </c>
      <c r="D25" s="58">
        <f>4733</f>
        <v>4733</v>
      </c>
      <c r="E25" s="59" t="s">
        <v>1527</v>
      </c>
      <c r="F25" s="60">
        <v>11388</v>
      </c>
      <c r="G25" s="58">
        <f>1030</f>
        <v>1030</v>
      </c>
      <c r="H25" s="60"/>
      <c r="I25" s="62" t="str">
        <f>VLOOKUP($D25,[1]Sheet2!$A$6:$C$886,3,FALSE)</f>
        <v>Other Funds</v>
      </c>
      <c r="J25" s="63" t="s">
        <v>1488</v>
      </c>
      <c r="K25" s="63" t="s">
        <v>1488</v>
      </c>
    </row>
    <row r="26" spans="1:11" x14ac:dyDescent="0.25">
      <c r="A26" s="58">
        <f>1030</f>
        <v>1030</v>
      </c>
      <c r="B26" s="58" t="str">
        <f>VLOOKUP($A26,[1]Sheet1!$A$2:$C$618,3,FALSE)</f>
        <v>030</v>
      </c>
      <c r="C26" s="59" t="s">
        <v>1511</v>
      </c>
      <c r="D26" s="58">
        <f>4758</f>
        <v>4758</v>
      </c>
      <c r="E26" s="59" t="s">
        <v>1528</v>
      </c>
      <c r="F26" s="60">
        <v>497795</v>
      </c>
      <c r="G26" s="58">
        <f>1030</f>
        <v>1030</v>
      </c>
      <c r="H26" s="60"/>
      <c r="I26" s="62" t="str">
        <f>VLOOKUP($D26,[1]Sheet2!$A$6:$C$886,3,FALSE)</f>
        <v>Other Funds</v>
      </c>
      <c r="J26" s="63" t="s">
        <v>1488</v>
      </c>
      <c r="K26" s="63" t="s">
        <v>1488</v>
      </c>
    </row>
    <row r="27" spans="1:11" ht="30" x14ac:dyDescent="0.25">
      <c r="A27" s="58">
        <f>1030</f>
        <v>1030</v>
      </c>
      <c r="B27" s="58" t="str">
        <f>VLOOKUP($A27,[1]Sheet1!$A$2:$C$618,3,FALSE)</f>
        <v>030</v>
      </c>
      <c r="C27" s="59" t="s">
        <v>1511</v>
      </c>
      <c r="D27" s="58">
        <f>4772</f>
        <v>4772</v>
      </c>
      <c r="E27" s="59" t="s">
        <v>1529</v>
      </c>
      <c r="F27" s="60">
        <v>81000</v>
      </c>
      <c r="G27" s="58">
        <f>1030</f>
        <v>1030</v>
      </c>
      <c r="H27" s="60"/>
      <c r="I27" s="62" t="str">
        <f>VLOOKUP($D27,[1]Sheet2!$A$6:$C$886,3,FALSE)</f>
        <v>Inter-Agency Transfer</v>
      </c>
      <c r="J27" s="63" t="s">
        <v>1488</v>
      </c>
      <c r="K27" s="63" t="s">
        <v>1488</v>
      </c>
    </row>
    <row r="28" spans="1:11" x14ac:dyDescent="0.25">
      <c r="A28" s="22" t="s">
        <v>1530</v>
      </c>
      <c r="B28" s="7"/>
      <c r="C28" s="21"/>
      <c r="D28" s="7"/>
      <c r="E28" s="21"/>
      <c r="F28" s="23">
        <f>SUBTOTAL(9,F7:F27)</f>
        <v>28543023</v>
      </c>
      <c r="G28" s="22" t="s">
        <v>1530</v>
      </c>
      <c r="H28" s="16"/>
      <c r="I28" s="17"/>
      <c r="J28" s="6"/>
      <c r="K28" s="18"/>
    </row>
    <row r="29" spans="1:11" x14ac:dyDescent="0.25">
      <c r="A29" s="7">
        <f>1031</f>
        <v>1031</v>
      </c>
      <c r="B29" s="7" t="str">
        <f>VLOOKUP($A29,[1]Sheet1!$A$2:$C$618,3,FALSE)</f>
        <v>030</v>
      </c>
      <c r="C29" s="21" t="s">
        <v>1531</v>
      </c>
      <c r="D29" s="7">
        <f>2501</f>
        <v>2501</v>
      </c>
      <c r="E29" s="21" t="s">
        <v>1483</v>
      </c>
      <c r="F29" s="16">
        <v>2500000</v>
      </c>
      <c r="G29" s="7">
        <f>1031</f>
        <v>1031</v>
      </c>
      <c r="H29" s="16"/>
      <c r="I29" s="17" t="str">
        <f>VLOOKUP($D29,[1]Sheet2!$A$6:$C$886,3,FALSE)</f>
        <v>General Fund</v>
      </c>
      <c r="J29" s="6">
        <f>SUM(F29:F30)/F34</f>
        <v>0.82026016375429767</v>
      </c>
      <c r="K29" s="18" t="s">
        <v>1485</v>
      </c>
    </row>
    <row r="30" spans="1:11" x14ac:dyDescent="0.25">
      <c r="A30" s="72">
        <f>1031</f>
        <v>1031</v>
      </c>
      <c r="B30" s="72" t="str">
        <f>VLOOKUP($A30,[1]Sheet1!$A$2:$C$618,3,FALSE)</f>
        <v>030</v>
      </c>
      <c r="C30" s="73" t="s">
        <v>1531</v>
      </c>
      <c r="D30" s="72">
        <f>2510</f>
        <v>2510</v>
      </c>
      <c r="E30" s="73" t="s">
        <v>1486</v>
      </c>
      <c r="F30" s="74">
        <v>-995770</v>
      </c>
      <c r="G30" s="72">
        <f>1031</f>
        <v>1031</v>
      </c>
      <c r="H30" s="74"/>
      <c r="I30" s="75" t="str">
        <f>VLOOKUP($D30,[1]Sheet2!$A$6:$C$886,3,FALSE)</f>
        <v>Reversion</v>
      </c>
      <c r="J30" s="78" t="s">
        <v>1488</v>
      </c>
      <c r="K30" s="79" t="s">
        <v>1488</v>
      </c>
    </row>
    <row r="31" spans="1:11" ht="30" x14ac:dyDescent="0.25">
      <c r="A31" s="7">
        <f>1031</f>
        <v>1031</v>
      </c>
      <c r="B31" s="7" t="str">
        <f>VLOOKUP($A31,[1]Sheet1!$A$2:$C$618,3,FALSE)</f>
        <v>030</v>
      </c>
      <c r="C31" s="21" t="s">
        <v>1531</v>
      </c>
      <c r="D31" s="7">
        <f>2520</f>
        <v>2520</v>
      </c>
      <c r="E31" s="21" t="s">
        <v>1532</v>
      </c>
      <c r="F31" s="16">
        <v>520978</v>
      </c>
      <c r="G31" s="7">
        <f>1031</f>
        <v>1031</v>
      </c>
      <c r="H31" s="16"/>
      <c r="I31" s="17" t="str">
        <f>VLOOKUP($D31,[1]Sheet2!$A$6:$C$886,3,FALSE)</f>
        <v>Balance Forward</v>
      </c>
      <c r="J31" s="6">
        <f>SUM(F31:F33)/F34</f>
        <v>0.17973983624570233</v>
      </c>
      <c r="K31" s="18" t="s">
        <v>1492</v>
      </c>
    </row>
    <row r="32" spans="1:11" x14ac:dyDescent="0.25">
      <c r="A32" s="58">
        <f>1031</f>
        <v>1031</v>
      </c>
      <c r="B32" s="58" t="str">
        <f>VLOOKUP($A32,[1]Sheet1!$A$2:$C$618,3,FALSE)</f>
        <v>030</v>
      </c>
      <c r="C32" s="59" t="s">
        <v>1531</v>
      </c>
      <c r="D32" s="58">
        <f>2521</f>
        <v>2521</v>
      </c>
      <c r="E32" s="59" t="s">
        <v>1533</v>
      </c>
      <c r="F32" s="60">
        <v>-381047</v>
      </c>
      <c r="G32" s="58">
        <f>1031</f>
        <v>1031</v>
      </c>
      <c r="H32" s="60"/>
      <c r="I32" s="62" t="str">
        <f>VLOOKUP($D32,[1]Sheet2!$A$6:$C$886,3,FALSE)</f>
        <v>Balance Forward</v>
      </c>
      <c r="J32" s="63" t="s">
        <v>1488</v>
      </c>
      <c r="K32" s="64" t="s">
        <v>1488</v>
      </c>
    </row>
    <row r="33" spans="1:11" ht="30" x14ac:dyDescent="0.25">
      <c r="A33" s="58">
        <f>1031</f>
        <v>1031</v>
      </c>
      <c r="B33" s="58" t="str">
        <f>VLOOKUP($A33,[1]Sheet1!$A$2:$C$618,3,FALSE)</f>
        <v>030</v>
      </c>
      <c r="C33" s="59" t="s">
        <v>1531</v>
      </c>
      <c r="D33" s="58">
        <f>4781</f>
        <v>4781</v>
      </c>
      <c r="E33" s="59" t="s">
        <v>1534</v>
      </c>
      <c r="F33" s="60">
        <v>189684</v>
      </c>
      <c r="G33" s="58">
        <f>1031</f>
        <v>1031</v>
      </c>
      <c r="H33" s="60"/>
      <c r="I33" s="62" t="str">
        <f>VLOOKUP($D33,[1]Sheet2!$A$6:$C$886,3,FALSE)</f>
        <v>Inter-Agency Transfer</v>
      </c>
      <c r="J33" s="63" t="s">
        <v>1488</v>
      </c>
      <c r="K33" s="64" t="s">
        <v>1488</v>
      </c>
    </row>
    <row r="34" spans="1:11" x14ac:dyDescent="0.25">
      <c r="A34" s="22" t="s">
        <v>1535</v>
      </c>
      <c r="B34" s="7"/>
      <c r="C34" s="21"/>
      <c r="D34" s="7"/>
      <c r="E34" s="21"/>
      <c r="F34" s="23">
        <f>SUBTOTAL(9,F29:F33)</f>
        <v>1833845</v>
      </c>
      <c r="G34" s="22" t="s">
        <v>1535</v>
      </c>
      <c r="H34" s="16"/>
      <c r="I34" s="17"/>
      <c r="J34" s="6"/>
      <c r="K34" s="18"/>
    </row>
    <row r="35" spans="1:11" x14ac:dyDescent="0.25">
      <c r="A35" s="7">
        <f>1033</f>
        <v>1033</v>
      </c>
      <c r="B35" s="7" t="str">
        <f>VLOOKUP($A35,[1]Sheet1!$A$2:$C$618,3,FALSE)</f>
        <v>030</v>
      </c>
      <c r="C35" s="21" t="s">
        <v>1536</v>
      </c>
      <c r="D35" s="7">
        <f>2510</f>
        <v>2510</v>
      </c>
      <c r="E35" s="21" t="s">
        <v>1486</v>
      </c>
      <c r="F35" s="16">
        <v>-323545</v>
      </c>
      <c r="G35" s="7">
        <f>1033</f>
        <v>1033</v>
      </c>
      <c r="H35" s="16"/>
      <c r="I35" s="17" t="str">
        <f>VLOOKUP($D35,[1]Sheet2!$A$6:$C$886,3,FALSE)</f>
        <v>Reversion</v>
      </c>
      <c r="J35" s="6">
        <v>1</v>
      </c>
      <c r="K35" s="18" t="s">
        <v>1492</v>
      </c>
    </row>
    <row r="36" spans="1:11" ht="30" x14ac:dyDescent="0.25">
      <c r="A36" s="58">
        <f>1033</f>
        <v>1033</v>
      </c>
      <c r="B36" s="58" t="str">
        <f>VLOOKUP($A36,[1]Sheet1!$A$2:$C$618,3,FALSE)</f>
        <v>030</v>
      </c>
      <c r="C36" s="59" t="s">
        <v>1536</v>
      </c>
      <c r="D36" s="58">
        <f>2511</f>
        <v>2511</v>
      </c>
      <c r="E36" s="59" t="s">
        <v>1512</v>
      </c>
      <c r="F36" s="60">
        <v>279916</v>
      </c>
      <c r="G36" s="58">
        <f>1033</f>
        <v>1033</v>
      </c>
      <c r="H36" s="60"/>
      <c r="I36" s="62" t="str">
        <f>VLOOKUP($D36,[1]Sheet2!$A$6:$C$886,3,FALSE)</f>
        <v>Balance Forward</v>
      </c>
      <c r="J36" s="63" t="s">
        <v>1488</v>
      </c>
      <c r="K36" s="64" t="s">
        <v>1488</v>
      </c>
    </row>
    <row r="37" spans="1:11" ht="30" x14ac:dyDescent="0.25">
      <c r="A37" s="58">
        <f>1033</f>
        <v>1033</v>
      </c>
      <c r="B37" s="58" t="str">
        <f>VLOOKUP($A37,[1]Sheet1!$A$2:$C$618,3,FALSE)</f>
        <v>030</v>
      </c>
      <c r="C37" s="59" t="s">
        <v>1536</v>
      </c>
      <c r="D37" s="58">
        <f>2512</f>
        <v>2512</v>
      </c>
      <c r="E37" s="59" t="s">
        <v>1513</v>
      </c>
      <c r="F37" s="60">
        <v>-306310</v>
      </c>
      <c r="G37" s="58">
        <f>1033</f>
        <v>1033</v>
      </c>
      <c r="H37" s="60"/>
      <c r="I37" s="62" t="str">
        <f>VLOOKUP($D37,[1]Sheet2!$A$6:$C$886,3,FALSE)</f>
        <v>Balance Forward</v>
      </c>
      <c r="J37" s="63" t="s">
        <v>1488</v>
      </c>
      <c r="K37" s="64" t="s">
        <v>1488</v>
      </c>
    </row>
    <row r="38" spans="1:11" x14ac:dyDescent="0.25">
      <c r="A38" s="58">
        <f>1033</f>
        <v>1033</v>
      </c>
      <c r="B38" s="58" t="str">
        <f>VLOOKUP($A38,[1]Sheet1!$A$2:$C$618,3,FALSE)</f>
        <v>030</v>
      </c>
      <c r="C38" s="59" t="s">
        <v>1536</v>
      </c>
      <c r="D38" s="58">
        <f>4209</f>
        <v>4209</v>
      </c>
      <c r="E38" s="59" t="s">
        <v>1491</v>
      </c>
      <c r="F38" s="60">
        <v>86133</v>
      </c>
      <c r="G38" s="58">
        <f>1033</f>
        <v>1033</v>
      </c>
      <c r="H38" s="60"/>
      <c r="I38" s="62" t="str">
        <f>VLOOKUP($D38,[1]Sheet2!$A$6:$C$886,3,FALSE)</f>
        <v>Other Funds</v>
      </c>
      <c r="J38" s="63" t="s">
        <v>1488</v>
      </c>
      <c r="K38" s="64" t="s">
        <v>1488</v>
      </c>
    </row>
    <row r="39" spans="1:11" x14ac:dyDescent="0.25">
      <c r="A39" s="58">
        <f>1033</f>
        <v>1033</v>
      </c>
      <c r="B39" s="58" t="str">
        <f>VLOOKUP($A39,[1]Sheet1!$A$2:$C$618,3,FALSE)</f>
        <v>030</v>
      </c>
      <c r="C39" s="59" t="s">
        <v>1536</v>
      </c>
      <c r="D39" s="58">
        <f>4659</f>
        <v>4659</v>
      </c>
      <c r="E39" s="59" t="s">
        <v>1537</v>
      </c>
      <c r="F39" s="60">
        <v>2892563</v>
      </c>
      <c r="G39" s="58">
        <f>1033</f>
        <v>1033</v>
      </c>
      <c r="H39" s="60"/>
      <c r="I39" s="62" t="str">
        <f>VLOOKUP($D39,[1]Sheet2!$A$6:$C$886,3,FALSE)</f>
        <v>Other Funds</v>
      </c>
      <c r="J39" s="63" t="s">
        <v>1488</v>
      </c>
      <c r="K39" s="64" t="s">
        <v>1488</v>
      </c>
    </row>
    <row r="40" spans="1:11" ht="30" x14ac:dyDescent="0.25">
      <c r="A40" s="58">
        <f>1033</f>
        <v>1033</v>
      </c>
      <c r="B40" s="58" t="str">
        <f>VLOOKUP($A40,[1]Sheet1!$A$2:$C$618,3,FALSE)</f>
        <v>030</v>
      </c>
      <c r="C40" s="59" t="s">
        <v>1536</v>
      </c>
      <c r="D40" s="58">
        <f>4734</f>
        <v>4734</v>
      </c>
      <c r="E40" s="59" t="s">
        <v>1538</v>
      </c>
      <c r="F40" s="60">
        <v>971125</v>
      </c>
      <c r="G40" s="58">
        <f>1033</f>
        <v>1033</v>
      </c>
      <c r="H40" s="60"/>
      <c r="I40" s="62" t="str">
        <f>VLOOKUP($D40,[1]Sheet2!$A$6:$C$886,3,FALSE)</f>
        <v>Inter-Agency Transfer</v>
      </c>
      <c r="J40" s="63" t="s">
        <v>1488</v>
      </c>
      <c r="K40" s="64" t="s">
        <v>1488</v>
      </c>
    </row>
    <row r="41" spans="1:11" x14ac:dyDescent="0.25">
      <c r="A41" s="22" t="s">
        <v>1539</v>
      </c>
      <c r="B41" s="7"/>
      <c r="C41" s="21"/>
      <c r="D41" s="7"/>
      <c r="E41" s="21"/>
      <c r="F41" s="23">
        <f>SUBTOTAL(9,F35:F40)</f>
        <v>3599882</v>
      </c>
      <c r="G41" s="22" t="s">
        <v>1539</v>
      </c>
      <c r="H41" s="16"/>
      <c r="I41" s="17"/>
      <c r="J41" s="6"/>
      <c r="K41" s="18"/>
    </row>
    <row r="42" spans="1:11" x14ac:dyDescent="0.25">
      <c r="A42" s="72">
        <f>1036</f>
        <v>1036</v>
      </c>
      <c r="B42" s="72" t="str">
        <f>VLOOKUP($A42,[1]Sheet1!$A$2:$C$618,3,FALSE)</f>
        <v>030</v>
      </c>
      <c r="C42" s="73" t="s">
        <v>1540</v>
      </c>
      <c r="D42" s="72">
        <f>2501</f>
        <v>2501</v>
      </c>
      <c r="E42" s="73" t="s">
        <v>1483</v>
      </c>
      <c r="F42" s="74">
        <v>332205</v>
      </c>
      <c r="G42" s="72">
        <f>1036</f>
        <v>1036</v>
      </c>
      <c r="H42" s="74"/>
      <c r="I42" s="75" t="str">
        <f>VLOOKUP($D42,[1]Sheet2!$A$6:$C$886,3,FALSE)</f>
        <v>General Fund</v>
      </c>
      <c r="J42" s="76">
        <f>SUM(F42:F43)/F48</f>
        <v>0.88120242244879088</v>
      </c>
      <c r="K42" s="77" t="s">
        <v>1485</v>
      </c>
    </row>
    <row r="43" spans="1:11" x14ac:dyDescent="0.25">
      <c r="A43" s="72">
        <f>1036</f>
        <v>1036</v>
      </c>
      <c r="B43" s="72" t="str">
        <f>VLOOKUP($A43,[1]Sheet1!$A$2:$C$618,3,FALSE)</f>
        <v>030</v>
      </c>
      <c r="C43" s="73" t="s">
        <v>1540</v>
      </c>
      <c r="D43" s="72">
        <f>2510</f>
        <v>2510</v>
      </c>
      <c r="E43" s="73" t="s">
        <v>1486</v>
      </c>
      <c r="F43" s="74">
        <v>-55889</v>
      </c>
      <c r="G43" s="72">
        <f>1036</f>
        <v>1036</v>
      </c>
      <c r="H43" s="74"/>
      <c r="I43" s="75" t="str">
        <f>VLOOKUP($D43,[1]Sheet2!$A$6:$C$886,3,FALSE)</f>
        <v>Reversion</v>
      </c>
      <c r="J43" s="78" t="s">
        <v>1488</v>
      </c>
      <c r="K43" s="79" t="s">
        <v>1488</v>
      </c>
    </row>
    <row r="44" spans="1:11" ht="30" x14ac:dyDescent="0.25">
      <c r="A44" s="7">
        <f>1036</f>
        <v>1036</v>
      </c>
      <c r="B44" s="7" t="str">
        <f>VLOOKUP($A44,[1]Sheet1!$A$2:$C$618,3,FALSE)</f>
        <v>030</v>
      </c>
      <c r="C44" s="21" t="s">
        <v>1540</v>
      </c>
      <c r="D44" s="7">
        <f>2511</f>
        <v>2511</v>
      </c>
      <c r="E44" s="21" t="s">
        <v>1512</v>
      </c>
      <c r="F44" s="16">
        <v>161</v>
      </c>
      <c r="G44" s="7">
        <f>1036</f>
        <v>1036</v>
      </c>
      <c r="H44" s="16"/>
      <c r="I44" s="17" t="str">
        <f>VLOOKUP($D44,[1]Sheet2!$A$6:$C$886,3,FALSE)</f>
        <v>Balance Forward</v>
      </c>
      <c r="J44" s="6">
        <f>SUM(F44:F47)/F48</f>
        <v>0.11879757755120915</v>
      </c>
      <c r="K44" s="18" t="s">
        <v>1492</v>
      </c>
    </row>
    <row r="45" spans="1:11" ht="30" x14ac:dyDescent="0.25">
      <c r="A45" s="58">
        <f>1036</f>
        <v>1036</v>
      </c>
      <c r="B45" s="58" t="str">
        <f>VLOOKUP($A45,[1]Sheet1!$A$2:$C$618,3,FALSE)</f>
        <v>030</v>
      </c>
      <c r="C45" s="59" t="s">
        <v>1540</v>
      </c>
      <c r="D45" s="58">
        <f>2512</f>
        <v>2512</v>
      </c>
      <c r="E45" s="59" t="s">
        <v>1513</v>
      </c>
      <c r="F45" s="60">
        <v>-1059</v>
      </c>
      <c r="G45" s="58">
        <f>1036</f>
        <v>1036</v>
      </c>
      <c r="H45" s="60"/>
      <c r="I45" s="62" t="str">
        <f>VLOOKUP($D45,[1]Sheet2!$A$6:$C$886,3,FALSE)</f>
        <v>Balance Forward</v>
      </c>
      <c r="J45" s="63" t="s">
        <v>1488</v>
      </c>
      <c r="K45" s="64" t="s">
        <v>1488</v>
      </c>
    </row>
    <row r="46" spans="1:11" x14ac:dyDescent="0.25">
      <c r="A46" s="58">
        <f>1036</f>
        <v>1036</v>
      </c>
      <c r="B46" s="58" t="str">
        <f>VLOOKUP($A46,[1]Sheet1!$A$2:$C$618,3,FALSE)</f>
        <v>030</v>
      </c>
      <c r="C46" s="59" t="s">
        <v>1540</v>
      </c>
      <c r="D46" s="58">
        <f>3893</f>
        <v>3893</v>
      </c>
      <c r="E46" s="59" t="s">
        <v>1541</v>
      </c>
      <c r="F46" s="60">
        <v>37244</v>
      </c>
      <c r="G46" s="58">
        <f>1036</f>
        <v>1036</v>
      </c>
      <c r="H46" s="60"/>
      <c r="I46" s="62" t="str">
        <f>VLOOKUP($D46,[1]Sheet2!$A$6:$C$886,3,FALSE)</f>
        <v>Other Funds</v>
      </c>
      <c r="J46" s="63" t="s">
        <v>1488</v>
      </c>
      <c r="K46" s="64" t="s">
        <v>1488</v>
      </c>
    </row>
    <row r="47" spans="1:11" x14ac:dyDescent="0.25">
      <c r="A47" s="58">
        <f>1036</f>
        <v>1036</v>
      </c>
      <c r="B47" s="58" t="str">
        <f>VLOOKUP($A47,[1]Sheet1!$A$2:$C$618,3,FALSE)</f>
        <v>030</v>
      </c>
      <c r="C47" s="59" t="s">
        <v>1540</v>
      </c>
      <c r="D47" s="58">
        <f>4209</f>
        <v>4209</v>
      </c>
      <c r="E47" s="59" t="s">
        <v>1542</v>
      </c>
      <c r="F47" s="60">
        <v>905</v>
      </c>
      <c r="G47" s="58">
        <f>1036</f>
        <v>1036</v>
      </c>
      <c r="H47" s="60"/>
      <c r="I47" s="62" t="str">
        <f>VLOOKUP($D47,[1]Sheet2!$A$6:$C$886,3,FALSE)</f>
        <v>Other Funds</v>
      </c>
      <c r="J47" s="63" t="s">
        <v>1488</v>
      </c>
      <c r="K47" s="64" t="s">
        <v>1488</v>
      </c>
    </row>
    <row r="48" spans="1:11" x14ac:dyDescent="0.25">
      <c r="A48" s="22" t="s">
        <v>1543</v>
      </c>
      <c r="B48" s="7"/>
      <c r="C48" s="21"/>
      <c r="D48" s="7"/>
      <c r="E48" s="21"/>
      <c r="F48" s="23">
        <f>SUBTOTAL(9,F42:F47)</f>
        <v>313567</v>
      </c>
      <c r="G48" s="22" t="s">
        <v>1543</v>
      </c>
      <c r="H48" s="16"/>
      <c r="I48" s="17"/>
      <c r="J48" s="6" t="s">
        <v>1510</v>
      </c>
      <c r="K48" s="18"/>
    </row>
    <row r="49" spans="1:11" x14ac:dyDescent="0.25">
      <c r="A49" s="72">
        <f>1037</f>
        <v>1037</v>
      </c>
      <c r="B49" s="72" t="str">
        <f>VLOOKUP($A49,[1]Sheet1!$A$2:$C$618,3,FALSE)</f>
        <v>030</v>
      </c>
      <c r="C49" s="73" t="s">
        <v>1544</v>
      </c>
      <c r="D49" s="72">
        <f>2501</f>
        <v>2501</v>
      </c>
      <c r="E49" s="73" t="s">
        <v>1483</v>
      </c>
      <c r="F49" s="74">
        <v>100</v>
      </c>
      <c r="G49" s="72">
        <f>1037</f>
        <v>1037</v>
      </c>
      <c r="H49" s="74"/>
      <c r="I49" s="75" t="str">
        <f>VLOOKUP($D49,[1]Sheet2!$A$6:$C$886,3,FALSE)</f>
        <v>General Fund</v>
      </c>
      <c r="J49" s="76">
        <f>SUM(F49:F50)/F55</f>
        <v>0</v>
      </c>
      <c r="K49" s="77" t="s">
        <v>1485</v>
      </c>
    </row>
    <row r="50" spans="1:11" x14ac:dyDescent="0.25">
      <c r="A50" s="72">
        <f>1037</f>
        <v>1037</v>
      </c>
      <c r="B50" s="72" t="str">
        <f>VLOOKUP($A50,[1]Sheet1!$A$2:$C$618,3,FALSE)</f>
        <v>030</v>
      </c>
      <c r="C50" s="73" t="s">
        <v>1544</v>
      </c>
      <c r="D50" s="72">
        <f>2510</f>
        <v>2510</v>
      </c>
      <c r="E50" s="73" t="s">
        <v>1486</v>
      </c>
      <c r="F50" s="74">
        <v>-100</v>
      </c>
      <c r="G50" s="72">
        <f>1037</f>
        <v>1037</v>
      </c>
      <c r="H50" s="74"/>
      <c r="I50" s="75" t="str">
        <f>VLOOKUP($D50,[1]Sheet2!$A$6:$C$886,3,FALSE)</f>
        <v>Reversion</v>
      </c>
      <c r="J50" s="78" t="s">
        <v>1488</v>
      </c>
      <c r="K50" s="79" t="s">
        <v>1488</v>
      </c>
    </row>
    <row r="51" spans="1:11" ht="30" x14ac:dyDescent="0.25">
      <c r="A51" s="7">
        <f>1037</f>
        <v>1037</v>
      </c>
      <c r="B51" s="7" t="str">
        <f>VLOOKUP($A51,[1]Sheet1!$A$2:$C$618,3,FALSE)</f>
        <v>030</v>
      </c>
      <c r="C51" s="21" t="s">
        <v>1544</v>
      </c>
      <c r="D51" s="7">
        <f>2511</f>
        <v>2511</v>
      </c>
      <c r="E51" s="21" t="s">
        <v>1512</v>
      </c>
      <c r="F51" s="16">
        <v>1608852</v>
      </c>
      <c r="G51" s="7">
        <f>1037</f>
        <v>1037</v>
      </c>
      <c r="H51" s="16"/>
      <c r="I51" s="17" t="str">
        <f>VLOOKUP($D51,[1]Sheet2!$A$6:$C$886,3,FALSE)</f>
        <v>Balance Forward</v>
      </c>
      <c r="J51" s="6">
        <f>SUM(F51:F54)/F55</f>
        <v>1</v>
      </c>
      <c r="K51" s="18" t="s">
        <v>1492</v>
      </c>
    </row>
    <row r="52" spans="1:11" ht="30" x14ac:dyDescent="0.25">
      <c r="A52" s="58">
        <f>1037</f>
        <v>1037</v>
      </c>
      <c r="B52" s="58" t="str">
        <f>VLOOKUP($A52,[1]Sheet1!$A$2:$C$618,3,FALSE)</f>
        <v>030</v>
      </c>
      <c r="C52" s="59" t="s">
        <v>1544</v>
      </c>
      <c r="D52" s="58">
        <f>2512</f>
        <v>2512</v>
      </c>
      <c r="E52" s="59" t="s">
        <v>1513</v>
      </c>
      <c r="F52" s="60">
        <v>-1240157</v>
      </c>
      <c r="G52" s="58">
        <f>1037</f>
        <v>1037</v>
      </c>
      <c r="H52" s="60"/>
      <c r="I52" s="62" t="str">
        <f>VLOOKUP($D52,[1]Sheet2!$A$6:$C$886,3,FALSE)</f>
        <v>Balance Forward</v>
      </c>
      <c r="J52" s="63" t="s">
        <v>1488</v>
      </c>
      <c r="K52" s="64" t="s">
        <v>1488</v>
      </c>
    </row>
    <row r="53" spans="1:11" x14ac:dyDescent="0.25">
      <c r="A53" s="58">
        <f>1037</f>
        <v>1037</v>
      </c>
      <c r="B53" s="58" t="str">
        <f>VLOOKUP($A53,[1]Sheet1!$A$2:$C$618,3,FALSE)</f>
        <v>030</v>
      </c>
      <c r="C53" s="59" t="s">
        <v>1544</v>
      </c>
      <c r="D53" s="58">
        <f>3511</f>
        <v>3511</v>
      </c>
      <c r="E53" s="59" t="s">
        <v>1545</v>
      </c>
      <c r="F53" s="60">
        <v>1385866</v>
      </c>
      <c r="G53" s="58">
        <f>1037</f>
        <v>1037</v>
      </c>
      <c r="H53" s="60"/>
      <c r="I53" s="62" t="str">
        <f>VLOOKUP($D53,[1]Sheet2!$A$6:$C$886,3,FALSE)</f>
        <v>Federal Funds</v>
      </c>
      <c r="J53" s="63" t="s">
        <v>1488</v>
      </c>
      <c r="K53" s="64" t="s">
        <v>1488</v>
      </c>
    </row>
    <row r="54" spans="1:11" x14ac:dyDescent="0.25">
      <c r="A54" s="58">
        <f>1037</f>
        <v>1037</v>
      </c>
      <c r="B54" s="58" t="str">
        <f>VLOOKUP($A54,[1]Sheet1!$A$2:$C$618,3,FALSE)</f>
        <v>030</v>
      </c>
      <c r="C54" s="59" t="s">
        <v>1544</v>
      </c>
      <c r="D54" s="58">
        <f>4209</f>
        <v>4209</v>
      </c>
      <c r="E54" s="59" t="s">
        <v>1491</v>
      </c>
      <c r="F54" s="60">
        <v>388842</v>
      </c>
      <c r="G54" s="58">
        <f>1037</f>
        <v>1037</v>
      </c>
      <c r="H54" s="60"/>
      <c r="I54" s="62" t="str">
        <f>VLOOKUP($D54,[1]Sheet2!$A$6:$C$886,3,FALSE)</f>
        <v>Other Funds</v>
      </c>
      <c r="J54" s="63" t="s">
        <v>1488</v>
      </c>
      <c r="K54" s="64" t="s">
        <v>1488</v>
      </c>
    </row>
    <row r="55" spans="1:11" x14ac:dyDescent="0.25">
      <c r="A55" s="22" t="s">
        <v>1546</v>
      </c>
      <c r="B55" s="7"/>
      <c r="C55" s="21"/>
      <c r="D55" s="7"/>
      <c r="E55" s="21"/>
      <c r="F55" s="23">
        <f>SUBTOTAL(9,F49:F54)</f>
        <v>2143403</v>
      </c>
      <c r="G55" s="22" t="s">
        <v>1546</v>
      </c>
      <c r="H55" s="16"/>
      <c r="I55" s="17"/>
      <c r="J55" s="6"/>
      <c r="K55" s="18" t="s">
        <v>1510</v>
      </c>
    </row>
    <row r="56" spans="1:11" x14ac:dyDescent="0.25">
      <c r="A56" s="7">
        <f>1038</f>
        <v>1038</v>
      </c>
      <c r="B56" s="7" t="str">
        <f>VLOOKUP($A56,[1]Sheet1!$A$2:$C$618,3,FALSE)</f>
        <v>030</v>
      </c>
      <c r="C56" s="21" t="s">
        <v>1547</v>
      </c>
      <c r="D56" s="7">
        <f>2501</f>
        <v>2501</v>
      </c>
      <c r="E56" s="21" t="s">
        <v>1483</v>
      </c>
      <c r="F56" s="16">
        <v>657261</v>
      </c>
      <c r="G56" s="7">
        <f>1038</f>
        <v>1038</v>
      </c>
      <c r="H56" s="16"/>
      <c r="I56" s="17" t="str">
        <f>VLOOKUP($D56,[1]Sheet2!$A$6:$C$886,3,FALSE)</f>
        <v>General Fund</v>
      </c>
      <c r="J56" s="6">
        <f>SUM(F56:F57)/F61</f>
        <v>0.18367796663223465</v>
      </c>
      <c r="K56" s="18" t="s">
        <v>1485</v>
      </c>
    </row>
    <row r="57" spans="1:11" x14ac:dyDescent="0.25">
      <c r="A57" s="72">
        <f>1038</f>
        <v>1038</v>
      </c>
      <c r="B57" s="72" t="str">
        <f>VLOOKUP($A57,[1]Sheet1!$A$2:$C$618,3,FALSE)</f>
        <v>030</v>
      </c>
      <c r="C57" s="73" t="s">
        <v>1547</v>
      </c>
      <c r="D57" s="72">
        <f>2510</f>
        <v>2510</v>
      </c>
      <c r="E57" s="73" t="s">
        <v>1486</v>
      </c>
      <c r="F57" s="74">
        <v>-70465</v>
      </c>
      <c r="G57" s="72">
        <f>1038</f>
        <v>1038</v>
      </c>
      <c r="H57" s="74"/>
      <c r="I57" s="75" t="str">
        <f>VLOOKUP($D57,[1]Sheet2!$A$6:$C$886,3,FALSE)</f>
        <v>Reversion</v>
      </c>
      <c r="J57" s="78" t="s">
        <v>1488</v>
      </c>
      <c r="K57" s="79" t="s">
        <v>1488</v>
      </c>
    </row>
    <row r="58" spans="1:11" ht="30" x14ac:dyDescent="0.25">
      <c r="A58" s="7">
        <f>1038</f>
        <v>1038</v>
      </c>
      <c r="B58" s="7" t="str">
        <f>VLOOKUP($A58,[1]Sheet1!$A$2:$C$618,3,FALSE)</f>
        <v>030</v>
      </c>
      <c r="C58" s="21" t="s">
        <v>1547</v>
      </c>
      <c r="D58" s="7">
        <f>2511</f>
        <v>2511</v>
      </c>
      <c r="E58" s="21" t="s">
        <v>1512</v>
      </c>
      <c r="F58" s="16">
        <v>2983399</v>
      </c>
      <c r="G58" s="7">
        <f>1038</f>
        <v>1038</v>
      </c>
      <c r="H58" s="16"/>
      <c r="I58" s="17" t="str">
        <f>VLOOKUP($D58,[1]Sheet2!$A$6:$C$886,3,FALSE)</f>
        <v>Balance Forward</v>
      </c>
      <c r="J58" s="6">
        <f>SUM(F58:F60)/F61</f>
        <v>0.81632203336776532</v>
      </c>
      <c r="K58" s="18" t="s">
        <v>1492</v>
      </c>
    </row>
    <row r="59" spans="1:11" ht="30" x14ac:dyDescent="0.25">
      <c r="A59" s="58">
        <f>1038</f>
        <v>1038</v>
      </c>
      <c r="B59" s="58" t="str">
        <f>VLOOKUP($A59,[1]Sheet1!$A$2:$C$618,3,FALSE)</f>
        <v>030</v>
      </c>
      <c r="C59" s="59" t="s">
        <v>1547</v>
      </c>
      <c r="D59" s="58">
        <f>2512</f>
        <v>2512</v>
      </c>
      <c r="E59" s="59" t="s">
        <v>1513</v>
      </c>
      <c r="F59" s="60">
        <v>-3103933</v>
      </c>
      <c r="G59" s="58">
        <f>1038</f>
        <v>1038</v>
      </c>
      <c r="H59" s="60"/>
      <c r="I59" s="62" t="str">
        <f>VLOOKUP($D59,[1]Sheet2!$A$6:$C$886,3,FALSE)</f>
        <v>Balance Forward</v>
      </c>
      <c r="J59" s="63" t="s">
        <v>1488</v>
      </c>
      <c r="K59" s="64" t="s">
        <v>1488</v>
      </c>
    </row>
    <row r="60" spans="1:11" x14ac:dyDescent="0.25">
      <c r="A60" s="58">
        <f>1038</f>
        <v>1038</v>
      </c>
      <c r="B60" s="58" t="str">
        <f>VLOOKUP($A60,[1]Sheet1!$A$2:$C$618,3,FALSE)</f>
        <v>030</v>
      </c>
      <c r="C60" s="59" t="s">
        <v>1547</v>
      </c>
      <c r="D60" s="58">
        <f>3315</f>
        <v>3315</v>
      </c>
      <c r="E60" s="59" t="s">
        <v>1548</v>
      </c>
      <c r="F60" s="60">
        <v>2728438</v>
      </c>
      <c r="G60" s="58">
        <f>1038</f>
        <v>1038</v>
      </c>
      <c r="H60" s="60"/>
      <c r="I60" s="62" t="str">
        <f>VLOOKUP($D60,[1]Sheet2!$A$6:$C$886,3,FALSE)</f>
        <v>Other Funds</v>
      </c>
      <c r="J60" s="63" t="s">
        <v>1488</v>
      </c>
      <c r="K60" s="64" t="s">
        <v>1488</v>
      </c>
    </row>
    <row r="61" spans="1:11" x14ac:dyDescent="0.25">
      <c r="A61" s="22" t="s">
        <v>1549</v>
      </c>
      <c r="B61" s="7"/>
      <c r="C61" s="21"/>
      <c r="D61" s="7"/>
      <c r="E61" s="21"/>
      <c r="F61" s="23">
        <f>SUBTOTAL(9,F56:F60)</f>
        <v>3194700</v>
      </c>
      <c r="G61" s="22" t="s">
        <v>1549</v>
      </c>
      <c r="H61" s="16"/>
      <c r="I61" s="17"/>
      <c r="J61" s="6"/>
      <c r="K61" s="18"/>
    </row>
    <row r="62" spans="1:11" x14ac:dyDescent="0.25">
      <c r="A62" s="7">
        <f>1040</f>
        <v>1040</v>
      </c>
      <c r="B62" s="7" t="str">
        <f>VLOOKUP($A62,[1]Sheet1!$A$2:$C$618,3,FALSE)</f>
        <v>030</v>
      </c>
      <c r="C62" s="21" t="s">
        <v>1550</v>
      </c>
      <c r="D62" s="7">
        <f>2521</f>
        <v>2521</v>
      </c>
      <c r="E62" s="21" t="s">
        <v>1533</v>
      </c>
      <c r="F62" s="16">
        <v>-12762</v>
      </c>
      <c r="G62" s="7">
        <f>1040</f>
        <v>1040</v>
      </c>
      <c r="H62" s="16"/>
      <c r="I62" s="17" t="str">
        <f>VLOOKUP($D62,[1]Sheet2!$A$6:$C$886,3,FALSE)</f>
        <v>Balance Forward</v>
      </c>
      <c r="J62" s="6">
        <v>1</v>
      </c>
      <c r="K62" s="18" t="s">
        <v>1492</v>
      </c>
    </row>
    <row r="63" spans="1:11" x14ac:dyDescent="0.25">
      <c r="A63" s="58">
        <f>1040</f>
        <v>1040</v>
      </c>
      <c r="B63" s="58" t="str">
        <f>VLOOKUP($A63,[1]Sheet1!$A$2:$C$618,3,FALSE)</f>
        <v>030</v>
      </c>
      <c r="C63" s="59" t="s">
        <v>1550</v>
      </c>
      <c r="D63" s="58">
        <f>3580</f>
        <v>3580</v>
      </c>
      <c r="E63" s="59" t="s">
        <v>1551</v>
      </c>
      <c r="F63" s="60">
        <v>1955971</v>
      </c>
      <c r="G63" s="58">
        <f>1040</f>
        <v>1040</v>
      </c>
      <c r="H63" s="60"/>
      <c r="I63" s="62" t="str">
        <f>VLOOKUP($D63,[1]Sheet2!$A$6:$C$886,3,FALSE)</f>
        <v>Federal Funds</v>
      </c>
      <c r="J63" s="63" t="s">
        <v>1488</v>
      </c>
      <c r="K63" s="64" t="s">
        <v>1488</v>
      </c>
    </row>
    <row r="64" spans="1:11" x14ac:dyDescent="0.25">
      <c r="A64" s="58">
        <f>1040</f>
        <v>1040</v>
      </c>
      <c r="B64" s="58" t="str">
        <f>VLOOKUP($A64,[1]Sheet1!$A$2:$C$618,3,FALSE)</f>
        <v>030</v>
      </c>
      <c r="C64" s="59" t="s">
        <v>1550</v>
      </c>
      <c r="D64" s="58">
        <f>3581</f>
        <v>3581</v>
      </c>
      <c r="E64" s="59" t="s">
        <v>1552</v>
      </c>
      <c r="F64" s="60">
        <v>148682</v>
      </c>
      <c r="G64" s="58">
        <f>1040</f>
        <v>1040</v>
      </c>
      <c r="H64" s="60"/>
      <c r="I64" s="62" t="str">
        <f>VLOOKUP($D64,[1]Sheet2!$A$6:$C$886,3,FALSE)</f>
        <v>Federal Funds</v>
      </c>
      <c r="J64" s="63" t="s">
        <v>1488</v>
      </c>
      <c r="K64" s="64" t="s">
        <v>1488</v>
      </c>
    </row>
    <row r="65" spans="1:11" x14ac:dyDescent="0.25">
      <c r="A65" s="58">
        <f>1040</f>
        <v>1040</v>
      </c>
      <c r="B65" s="58" t="str">
        <f>VLOOKUP($A65,[1]Sheet1!$A$2:$C$618,3,FALSE)</f>
        <v>030</v>
      </c>
      <c r="C65" s="59" t="s">
        <v>1550</v>
      </c>
      <c r="D65" s="58">
        <f>3585</f>
        <v>3585</v>
      </c>
      <c r="E65" s="59" t="s">
        <v>1553</v>
      </c>
      <c r="F65" s="60">
        <v>24621</v>
      </c>
      <c r="G65" s="58">
        <f>1040</f>
        <v>1040</v>
      </c>
      <c r="H65" s="60"/>
      <c r="I65" s="62" t="str">
        <f>VLOOKUP($D65,[1]Sheet2!$A$6:$C$886,3,FALSE)</f>
        <v>Federal Funds</v>
      </c>
      <c r="J65" s="63" t="s">
        <v>1488</v>
      </c>
      <c r="K65" s="64" t="s">
        <v>1488</v>
      </c>
    </row>
    <row r="66" spans="1:11" x14ac:dyDescent="0.25">
      <c r="A66" s="58">
        <f>1040</f>
        <v>1040</v>
      </c>
      <c r="B66" s="58" t="str">
        <f>VLOOKUP($A66,[1]Sheet1!$A$2:$C$618,3,FALSE)</f>
        <v>030</v>
      </c>
      <c r="C66" s="59" t="s">
        <v>1550</v>
      </c>
      <c r="D66" s="58">
        <f>3586</f>
        <v>3586</v>
      </c>
      <c r="E66" s="59" t="s">
        <v>1554</v>
      </c>
      <c r="F66" s="60">
        <v>309252</v>
      </c>
      <c r="G66" s="58">
        <f>1040</f>
        <v>1040</v>
      </c>
      <c r="H66" s="60"/>
      <c r="I66" s="62" t="str">
        <f>VLOOKUP($D66,[1]Sheet2!$A$6:$C$886,3,FALSE)</f>
        <v>Federal Funds</v>
      </c>
      <c r="J66" s="63" t="s">
        <v>1488</v>
      </c>
      <c r="K66" s="64" t="s">
        <v>1488</v>
      </c>
    </row>
    <row r="67" spans="1:11" x14ac:dyDescent="0.25">
      <c r="A67" s="58">
        <f>1040</f>
        <v>1040</v>
      </c>
      <c r="B67" s="58" t="str">
        <f>VLOOKUP($A67,[1]Sheet1!$A$2:$C$618,3,FALSE)</f>
        <v>030</v>
      </c>
      <c r="C67" s="59" t="s">
        <v>1550</v>
      </c>
      <c r="D67" s="58">
        <f>3587</f>
        <v>3587</v>
      </c>
      <c r="E67" s="59" t="s">
        <v>1555</v>
      </c>
      <c r="F67" s="60">
        <v>141236</v>
      </c>
      <c r="G67" s="58">
        <f>1040</f>
        <v>1040</v>
      </c>
      <c r="H67" s="60"/>
      <c r="I67" s="62" t="str">
        <f>VLOOKUP($D67,[1]Sheet2!$A$6:$C$886,3,FALSE)</f>
        <v>Federal Funds</v>
      </c>
      <c r="J67" s="63" t="s">
        <v>1488</v>
      </c>
      <c r="K67" s="64" t="s">
        <v>1488</v>
      </c>
    </row>
    <row r="68" spans="1:11" x14ac:dyDescent="0.25">
      <c r="A68" s="58">
        <f>1040</f>
        <v>1040</v>
      </c>
      <c r="B68" s="58" t="str">
        <f>VLOOKUP($A68,[1]Sheet1!$A$2:$C$618,3,FALSE)</f>
        <v>030</v>
      </c>
      <c r="C68" s="59" t="s">
        <v>1550</v>
      </c>
      <c r="D68" s="58">
        <f>3589</f>
        <v>3589</v>
      </c>
      <c r="E68" s="59" t="s">
        <v>1556</v>
      </c>
      <c r="F68" s="60">
        <v>32318</v>
      </c>
      <c r="G68" s="58">
        <f>1040</f>
        <v>1040</v>
      </c>
      <c r="H68" s="60"/>
      <c r="I68" s="62" t="str">
        <f>VLOOKUP($D68,[1]Sheet2!$A$6:$C$886,3,FALSE)</f>
        <v>Federal Funds</v>
      </c>
      <c r="J68" s="63" t="s">
        <v>1488</v>
      </c>
      <c r="K68" s="64" t="s">
        <v>1488</v>
      </c>
    </row>
    <row r="69" spans="1:11" ht="30" x14ac:dyDescent="0.25">
      <c r="A69" s="58">
        <f>1040</f>
        <v>1040</v>
      </c>
      <c r="B69" s="58" t="str">
        <f>VLOOKUP($A69,[1]Sheet1!$A$2:$C$618,3,FALSE)</f>
        <v>030</v>
      </c>
      <c r="C69" s="59" t="s">
        <v>1550</v>
      </c>
      <c r="D69" s="58">
        <f>4757</f>
        <v>4757</v>
      </c>
      <c r="E69" s="59" t="s">
        <v>1557</v>
      </c>
      <c r="F69" s="60">
        <v>10846</v>
      </c>
      <c r="G69" s="58">
        <f>1040</f>
        <v>1040</v>
      </c>
      <c r="H69" s="60"/>
      <c r="I69" s="62" t="str">
        <f>VLOOKUP($D69,[1]Sheet2!$A$6:$C$886,3,FALSE)</f>
        <v>Inter-Agency Transfer</v>
      </c>
      <c r="J69" s="63" t="s">
        <v>1488</v>
      </c>
      <c r="K69" s="64" t="s">
        <v>1488</v>
      </c>
    </row>
    <row r="70" spans="1:11" x14ac:dyDescent="0.25">
      <c r="A70" s="22" t="s">
        <v>1558</v>
      </c>
      <c r="B70" s="7"/>
      <c r="C70" s="21"/>
      <c r="D70" s="7"/>
      <c r="E70" s="21"/>
      <c r="F70" s="23">
        <f>SUBTOTAL(9,F62:F69)</f>
        <v>2610164</v>
      </c>
      <c r="G70" s="22" t="s">
        <v>1558</v>
      </c>
      <c r="H70" s="16"/>
      <c r="I70" s="17"/>
      <c r="J70" s="6"/>
      <c r="K70" s="18"/>
    </row>
    <row r="71" spans="1:11" x14ac:dyDescent="0.25">
      <c r="A71" s="7">
        <f>1041</f>
        <v>1041</v>
      </c>
      <c r="B71" s="7" t="str">
        <f>VLOOKUP($A71,[1]Sheet1!$A$2:$C$618,3,FALSE)</f>
        <v>030</v>
      </c>
      <c r="C71" s="21" t="s">
        <v>1559</v>
      </c>
      <c r="D71" s="7">
        <f>2501</f>
        <v>2501</v>
      </c>
      <c r="E71" s="21" t="s">
        <v>1483</v>
      </c>
      <c r="F71" s="16">
        <v>100</v>
      </c>
      <c r="G71" s="7">
        <f>1041</f>
        <v>1041</v>
      </c>
      <c r="H71" s="16"/>
      <c r="I71" s="17" t="str">
        <f>VLOOKUP($D71,[1]Sheet2!$A$6:$C$886,3,FALSE)</f>
        <v>General Fund</v>
      </c>
      <c r="J71" s="6">
        <v>0</v>
      </c>
      <c r="K71" s="18" t="s">
        <v>1485</v>
      </c>
    </row>
    <row r="72" spans="1:11" x14ac:dyDescent="0.25">
      <c r="A72" s="72">
        <f>1041</f>
        <v>1041</v>
      </c>
      <c r="B72" s="72" t="str">
        <f>VLOOKUP($A72,[1]Sheet1!$A$2:$C$618,3,FALSE)</f>
        <v>030</v>
      </c>
      <c r="C72" s="73" t="s">
        <v>1559</v>
      </c>
      <c r="D72" s="72">
        <f>2510</f>
        <v>2510</v>
      </c>
      <c r="E72" s="73" t="s">
        <v>1486</v>
      </c>
      <c r="F72" s="74">
        <v>-100</v>
      </c>
      <c r="G72" s="72">
        <f>1041</f>
        <v>1041</v>
      </c>
      <c r="H72" s="74"/>
      <c r="I72" s="75" t="str">
        <f>VLOOKUP($D72,[1]Sheet2!$A$6:$C$886,3,FALSE)</f>
        <v>Reversion</v>
      </c>
      <c r="J72" s="78" t="s">
        <v>1488</v>
      </c>
      <c r="K72" s="79" t="s">
        <v>1488</v>
      </c>
    </row>
    <row r="73" spans="1:11" ht="30" x14ac:dyDescent="0.25">
      <c r="A73" s="58">
        <f>1041</f>
        <v>1041</v>
      </c>
      <c r="B73" s="58" t="str">
        <f>VLOOKUP($A73,[1]Sheet1!$A$2:$C$618,3,FALSE)</f>
        <v>030</v>
      </c>
      <c r="C73" s="59" t="s">
        <v>1559</v>
      </c>
      <c r="D73" s="58">
        <f>2511</f>
        <v>2511</v>
      </c>
      <c r="E73" s="59" t="s">
        <v>1512</v>
      </c>
      <c r="F73" s="60">
        <v>184597</v>
      </c>
      <c r="G73" s="58">
        <f>1041</f>
        <v>1041</v>
      </c>
      <c r="H73" s="60"/>
      <c r="I73" s="62" t="str">
        <f>VLOOKUP($D73,[1]Sheet2!$A$6:$C$886,3,FALSE)</f>
        <v>Balance Forward</v>
      </c>
      <c r="J73" s="65">
        <f>SUM(F73:F76)/F77</f>
        <v>1</v>
      </c>
      <c r="K73" s="66" t="s">
        <v>1492</v>
      </c>
    </row>
    <row r="74" spans="1:11" ht="30" x14ac:dyDescent="0.25">
      <c r="A74" s="58">
        <f>1041</f>
        <v>1041</v>
      </c>
      <c r="B74" s="58" t="str">
        <f>VLOOKUP($A74,[1]Sheet1!$A$2:$C$618,3,FALSE)</f>
        <v>030</v>
      </c>
      <c r="C74" s="59" t="s">
        <v>1559</v>
      </c>
      <c r="D74" s="58">
        <f>2512</f>
        <v>2512</v>
      </c>
      <c r="E74" s="59" t="s">
        <v>1513</v>
      </c>
      <c r="F74" s="60">
        <v>-207895</v>
      </c>
      <c r="G74" s="58">
        <f>1041</f>
        <v>1041</v>
      </c>
      <c r="H74" s="60"/>
      <c r="I74" s="62" t="str">
        <f>VLOOKUP($D74,[1]Sheet2!$A$6:$C$886,3,FALSE)</f>
        <v>Balance Forward</v>
      </c>
      <c r="J74" s="63" t="s">
        <v>1488</v>
      </c>
      <c r="K74" s="64" t="s">
        <v>1488</v>
      </c>
    </row>
    <row r="75" spans="1:11" x14ac:dyDescent="0.25">
      <c r="A75" s="58">
        <f>1041</f>
        <v>1041</v>
      </c>
      <c r="B75" s="58" t="str">
        <f>VLOOKUP($A75,[1]Sheet1!$A$2:$C$618,3,FALSE)</f>
        <v>030</v>
      </c>
      <c r="C75" s="59" t="s">
        <v>1559</v>
      </c>
      <c r="D75" s="58">
        <f>3700</f>
        <v>3700</v>
      </c>
      <c r="E75" s="59" t="s">
        <v>1560</v>
      </c>
      <c r="F75" s="60">
        <v>18720</v>
      </c>
      <c r="G75" s="58">
        <f>1041</f>
        <v>1041</v>
      </c>
      <c r="H75" s="60"/>
      <c r="I75" s="62" t="str">
        <f>VLOOKUP($D75,[1]Sheet2!$A$6:$C$886,3,FALSE)</f>
        <v>Other Funds</v>
      </c>
      <c r="J75" s="63" t="s">
        <v>1488</v>
      </c>
      <c r="K75" s="64" t="s">
        <v>1488</v>
      </c>
    </row>
    <row r="76" spans="1:11" x14ac:dyDescent="0.25">
      <c r="A76" s="58">
        <f>1041</f>
        <v>1041</v>
      </c>
      <c r="B76" s="58" t="str">
        <f>VLOOKUP($A76,[1]Sheet1!$A$2:$C$618,3,FALSE)</f>
        <v>030</v>
      </c>
      <c r="C76" s="59" t="s">
        <v>1559</v>
      </c>
      <c r="D76" s="58">
        <f>3749</f>
        <v>3749</v>
      </c>
      <c r="E76" s="59" t="s">
        <v>1561</v>
      </c>
      <c r="F76" s="60">
        <v>172573</v>
      </c>
      <c r="G76" s="58">
        <f>1041</f>
        <v>1041</v>
      </c>
      <c r="H76" s="60"/>
      <c r="I76" s="62" t="str">
        <f>VLOOKUP($D76,[1]Sheet2!$A$6:$C$886,3,FALSE)</f>
        <v>Other Funds</v>
      </c>
      <c r="J76" s="63" t="s">
        <v>1488</v>
      </c>
      <c r="K76" s="64" t="s">
        <v>1488</v>
      </c>
    </row>
    <row r="77" spans="1:11" x14ac:dyDescent="0.25">
      <c r="A77" s="22" t="s">
        <v>1562</v>
      </c>
      <c r="B77" s="7"/>
      <c r="C77" s="21"/>
      <c r="D77" s="7"/>
      <c r="E77" s="21"/>
      <c r="F77" s="23">
        <f>SUBTOTAL(9,F71:F76)</f>
        <v>167995</v>
      </c>
      <c r="G77" s="22" t="s">
        <v>1562</v>
      </c>
      <c r="H77" s="16"/>
      <c r="I77" s="17"/>
      <c r="J77" s="6"/>
      <c r="K77" s="18"/>
    </row>
    <row r="78" spans="1:11" ht="30" x14ac:dyDescent="0.25">
      <c r="A78" s="7">
        <f>1042</f>
        <v>1042</v>
      </c>
      <c r="B78" s="7" t="str">
        <f>VLOOKUP($A78,[1]Sheet1!$A$2:$C$618,3,FALSE)</f>
        <v>030</v>
      </c>
      <c r="C78" s="21" t="s">
        <v>1563</v>
      </c>
      <c r="D78" s="7">
        <f>2511</f>
        <v>2511</v>
      </c>
      <c r="E78" s="21" t="s">
        <v>1512</v>
      </c>
      <c r="F78" s="16">
        <v>148748</v>
      </c>
      <c r="G78" s="7">
        <f>1042</f>
        <v>1042</v>
      </c>
      <c r="H78" s="16"/>
      <c r="I78" s="17" t="str">
        <f>VLOOKUP($D78,[1]Sheet2!$A$6:$C$886,3,FALSE)</f>
        <v>Balance Forward</v>
      </c>
      <c r="J78" s="6">
        <v>1</v>
      </c>
      <c r="K78" s="18" t="s">
        <v>1492</v>
      </c>
    </row>
    <row r="79" spans="1:11" ht="30" x14ac:dyDescent="0.25">
      <c r="A79" s="58">
        <f>1042</f>
        <v>1042</v>
      </c>
      <c r="B79" s="58" t="str">
        <f>VLOOKUP($A79,[1]Sheet1!$A$2:$C$618,3,FALSE)</f>
        <v>030</v>
      </c>
      <c r="C79" s="59" t="s">
        <v>1563</v>
      </c>
      <c r="D79" s="58">
        <f>2512</f>
        <v>2512</v>
      </c>
      <c r="E79" s="59" t="s">
        <v>1513</v>
      </c>
      <c r="F79" s="60">
        <v>-104047</v>
      </c>
      <c r="G79" s="58">
        <f>1042</f>
        <v>1042</v>
      </c>
      <c r="H79" s="60"/>
      <c r="I79" s="62" t="str">
        <f>VLOOKUP($D79,[1]Sheet2!$A$6:$C$886,3,FALSE)</f>
        <v>Balance Forward</v>
      </c>
      <c r="J79" s="63" t="s">
        <v>1488</v>
      </c>
      <c r="K79" s="64" t="s">
        <v>1488</v>
      </c>
    </row>
    <row r="80" spans="1:11" x14ac:dyDescent="0.25">
      <c r="A80" s="58">
        <f>1042</f>
        <v>1042</v>
      </c>
      <c r="B80" s="58" t="str">
        <f>VLOOKUP($A80,[1]Sheet1!$A$2:$C$618,3,FALSE)</f>
        <v>030</v>
      </c>
      <c r="C80" s="59" t="s">
        <v>1563</v>
      </c>
      <c r="D80" s="58">
        <f>3749</f>
        <v>3749</v>
      </c>
      <c r="E80" s="59" t="s">
        <v>1561</v>
      </c>
      <c r="F80" s="60">
        <v>67163</v>
      </c>
      <c r="G80" s="58">
        <f>1042</f>
        <v>1042</v>
      </c>
      <c r="H80" s="60"/>
      <c r="I80" s="62" t="str">
        <f>VLOOKUP($D80,[1]Sheet2!$A$6:$C$886,3,FALSE)</f>
        <v>Other Funds</v>
      </c>
      <c r="J80" s="63" t="s">
        <v>1488</v>
      </c>
      <c r="K80" s="64" t="s">
        <v>1488</v>
      </c>
    </row>
    <row r="81" spans="1:11" ht="30" x14ac:dyDescent="0.25">
      <c r="A81" s="58">
        <f>1042</f>
        <v>1042</v>
      </c>
      <c r="B81" s="58" t="str">
        <f>VLOOKUP($A81,[1]Sheet1!$A$2:$C$618,3,FALSE)</f>
        <v>030</v>
      </c>
      <c r="C81" s="59" t="s">
        <v>1563</v>
      </c>
      <c r="D81" s="58">
        <f>3766</f>
        <v>3766</v>
      </c>
      <c r="E81" s="59" t="s">
        <v>1517</v>
      </c>
      <c r="F81" s="60">
        <v>60368</v>
      </c>
      <c r="G81" s="58">
        <f>1042</f>
        <v>1042</v>
      </c>
      <c r="H81" s="60"/>
      <c r="I81" s="62" t="str">
        <f>VLOOKUP($D81,[1]Sheet2!$A$6:$C$886,3,FALSE)</f>
        <v>Other Funds</v>
      </c>
      <c r="J81" s="63" t="s">
        <v>1488</v>
      </c>
      <c r="K81" s="64" t="s">
        <v>1488</v>
      </c>
    </row>
    <row r="82" spans="1:11" x14ac:dyDescent="0.25">
      <c r="A82" s="58">
        <f>1042</f>
        <v>1042</v>
      </c>
      <c r="B82" s="58" t="str">
        <f>VLOOKUP($A82,[1]Sheet1!$A$2:$C$618,3,FALSE)</f>
        <v>030</v>
      </c>
      <c r="C82" s="59" t="s">
        <v>1563</v>
      </c>
      <c r="D82" s="58">
        <f>3870</f>
        <v>3870</v>
      </c>
      <c r="E82" s="59" t="s">
        <v>1564</v>
      </c>
      <c r="F82" s="60">
        <v>155000</v>
      </c>
      <c r="G82" s="58">
        <f>1042</f>
        <v>1042</v>
      </c>
      <c r="H82" s="60"/>
      <c r="I82" s="62" t="str">
        <f>VLOOKUP($D82,[1]Sheet2!$A$6:$C$886,3,FALSE)</f>
        <v>Inter-Agency Transfer</v>
      </c>
      <c r="J82" s="63" t="s">
        <v>1488</v>
      </c>
      <c r="K82" s="64" t="s">
        <v>1488</v>
      </c>
    </row>
    <row r="83" spans="1:11" x14ac:dyDescent="0.25">
      <c r="A83" s="22" t="s">
        <v>1565</v>
      </c>
      <c r="B83" s="7"/>
      <c r="C83" s="21"/>
      <c r="D83" s="7"/>
      <c r="E83" s="21"/>
      <c r="F83" s="23">
        <f>SUBTOTAL(9,F78:F82)</f>
        <v>327232</v>
      </c>
      <c r="G83" s="22" t="s">
        <v>1565</v>
      </c>
      <c r="H83" s="16"/>
      <c r="I83" s="17"/>
      <c r="J83" s="6"/>
      <c r="K83" s="18"/>
    </row>
    <row r="84" spans="1:11" x14ac:dyDescent="0.25">
      <c r="A84" s="7">
        <f>1043</f>
        <v>1043</v>
      </c>
      <c r="B84" s="7" t="str">
        <f>VLOOKUP($A84,[1]Sheet1!$A$2:$C$618,3,FALSE)</f>
        <v>030</v>
      </c>
      <c r="C84" s="21" t="s">
        <v>1566</v>
      </c>
      <c r="D84" s="7">
        <f>2521</f>
        <v>2521</v>
      </c>
      <c r="E84" s="21" t="s">
        <v>1533</v>
      </c>
      <c r="F84" s="16">
        <v>-279929</v>
      </c>
      <c r="G84" s="7">
        <f>1043</f>
        <v>1043</v>
      </c>
      <c r="H84" s="16"/>
      <c r="I84" s="17" t="str">
        <f>VLOOKUP($D84,[1]Sheet2!$A$6:$C$886,3,FALSE)</f>
        <v>Balance Forward</v>
      </c>
      <c r="J84" s="6">
        <v>1</v>
      </c>
      <c r="K84" s="18" t="s">
        <v>1492</v>
      </c>
    </row>
    <row r="85" spans="1:11" x14ac:dyDescent="0.25">
      <c r="A85" s="58">
        <f>1043</f>
        <v>1043</v>
      </c>
      <c r="B85" s="58" t="str">
        <f>VLOOKUP($A85,[1]Sheet1!$A$2:$C$618,3,FALSE)</f>
        <v>030</v>
      </c>
      <c r="C85" s="59" t="s">
        <v>1566</v>
      </c>
      <c r="D85" s="58">
        <f>3726</f>
        <v>3726</v>
      </c>
      <c r="E85" s="59" t="s">
        <v>1567</v>
      </c>
      <c r="F85" s="60">
        <v>366603</v>
      </c>
      <c r="G85" s="58">
        <f>1043</f>
        <v>1043</v>
      </c>
      <c r="H85" s="60"/>
      <c r="I85" s="62" t="str">
        <f>VLOOKUP($D85,[1]Sheet2!$A$6:$C$886,3,FALSE)</f>
        <v>Other Funds</v>
      </c>
      <c r="J85" s="63" t="s">
        <v>1488</v>
      </c>
      <c r="K85" s="64" t="s">
        <v>1488</v>
      </c>
    </row>
    <row r="86" spans="1:11" x14ac:dyDescent="0.25">
      <c r="A86" s="22" t="s">
        <v>1568</v>
      </c>
      <c r="B86" s="7"/>
      <c r="C86" s="21"/>
      <c r="D86" s="7"/>
      <c r="E86" s="21"/>
      <c r="F86" s="23">
        <f>SUBTOTAL(9,F84:F85)</f>
        <v>86674</v>
      </c>
      <c r="G86" s="22" t="s">
        <v>1568</v>
      </c>
      <c r="H86" s="16"/>
      <c r="I86" s="17"/>
      <c r="J86" s="6"/>
      <c r="K86" s="18"/>
    </row>
    <row r="87" spans="1:11" ht="30" x14ac:dyDescent="0.25">
      <c r="A87" s="7">
        <f>1045</f>
        <v>1045</v>
      </c>
      <c r="B87" s="7" t="str">
        <f>VLOOKUP($A87,[1]Sheet1!$A$2:$C$618,3,FALSE)</f>
        <v>030</v>
      </c>
      <c r="C87" s="21" t="s">
        <v>1569</v>
      </c>
      <c r="D87" s="7">
        <f>2511</f>
        <v>2511</v>
      </c>
      <c r="E87" s="21" t="s">
        <v>1512</v>
      </c>
      <c r="F87" s="16">
        <v>26187563</v>
      </c>
      <c r="G87" s="7">
        <f>1045</f>
        <v>1045</v>
      </c>
      <c r="H87" s="16"/>
      <c r="I87" s="17" t="str">
        <f>VLOOKUP($D87,[1]Sheet2!$A$6:$C$886,3,FALSE)</f>
        <v>Balance Forward</v>
      </c>
      <c r="J87" s="6">
        <v>1</v>
      </c>
      <c r="K87" s="18" t="s">
        <v>1492</v>
      </c>
    </row>
    <row r="88" spans="1:11" ht="30" x14ac:dyDescent="0.25">
      <c r="A88" s="58">
        <f>1045</f>
        <v>1045</v>
      </c>
      <c r="B88" s="58" t="str">
        <f>VLOOKUP($A88,[1]Sheet1!$A$2:$C$618,3,FALSE)</f>
        <v>030</v>
      </c>
      <c r="C88" s="59" t="s">
        <v>1569</v>
      </c>
      <c r="D88" s="58">
        <f>2512</f>
        <v>2512</v>
      </c>
      <c r="E88" s="59" t="s">
        <v>1513</v>
      </c>
      <c r="F88" s="60">
        <v>-21291781</v>
      </c>
      <c r="G88" s="58">
        <f>1045</f>
        <v>1045</v>
      </c>
      <c r="H88" s="60"/>
      <c r="I88" s="62" t="str">
        <f>VLOOKUP($D88,[1]Sheet2!$A$6:$C$886,3,FALSE)</f>
        <v>Balance Forward</v>
      </c>
      <c r="J88" s="63" t="s">
        <v>1488</v>
      </c>
      <c r="K88" s="64" t="s">
        <v>1488</v>
      </c>
    </row>
    <row r="89" spans="1:11" ht="30" x14ac:dyDescent="0.25">
      <c r="A89" s="58">
        <f>1045</f>
        <v>1045</v>
      </c>
      <c r="B89" s="58" t="str">
        <f>VLOOKUP($A89,[1]Sheet1!$A$2:$C$618,3,FALSE)</f>
        <v>030</v>
      </c>
      <c r="C89" s="59" t="s">
        <v>1569</v>
      </c>
      <c r="D89" s="58">
        <f>2538</f>
        <v>2538</v>
      </c>
      <c r="E89" s="59" t="s">
        <v>1514</v>
      </c>
      <c r="F89" s="60">
        <v>114831</v>
      </c>
      <c r="G89" s="58">
        <f>1045</f>
        <v>1045</v>
      </c>
      <c r="H89" s="60"/>
      <c r="I89" s="62" t="str">
        <f>VLOOKUP($D89,[1]Sheet2!$A$6:$C$886,3,FALSE)</f>
        <v>Balance Forward</v>
      </c>
      <c r="J89" s="63" t="s">
        <v>1488</v>
      </c>
      <c r="K89" s="64" t="s">
        <v>1488</v>
      </c>
    </row>
    <row r="90" spans="1:11" x14ac:dyDescent="0.25">
      <c r="A90" s="58">
        <f>1045</f>
        <v>1045</v>
      </c>
      <c r="B90" s="58" t="str">
        <f>VLOOKUP($A90,[1]Sheet1!$A$2:$C$618,3,FALSE)</f>
        <v>030</v>
      </c>
      <c r="C90" s="59" t="s">
        <v>1569</v>
      </c>
      <c r="D90" s="58">
        <f>4326</f>
        <v>4326</v>
      </c>
      <c r="E90" s="59" t="s">
        <v>1570</v>
      </c>
      <c r="F90" s="60">
        <v>122650</v>
      </c>
      <c r="G90" s="58">
        <f>1045</f>
        <v>1045</v>
      </c>
      <c r="H90" s="60"/>
      <c r="I90" s="62" t="str">
        <f>VLOOKUP($D90,[1]Sheet2!$A$6:$C$886,3,FALSE)</f>
        <v>Other Funds</v>
      </c>
      <c r="J90" s="63" t="s">
        <v>1488</v>
      </c>
      <c r="K90" s="64" t="s">
        <v>1488</v>
      </c>
    </row>
    <row r="91" spans="1:11" x14ac:dyDescent="0.25">
      <c r="A91" s="22" t="s">
        <v>1571</v>
      </c>
      <c r="B91" s="7"/>
      <c r="C91" s="21"/>
      <c r="D91" s="7"/>
      <c r="E91" s="21"/>
      <c r="F91" s="23">
        <f>SUBTOTAL(9,F87:F90)</f>
        <v>5133263</v>
      </c>
      <c r="G91" s="22" t="s">
        <v>1571</v>
      </c>
      <c r="H91" s="16"/>
      <c r="I91" s="17"/>
      <c r="J91" s="6"/>
      <c r="K91" s="18"/>
    </row>
    <row r="93" spans="1:11" ht="30" x14ac:dyDescent="0.25">
      <c r="A93" s="7">
        <v>1348</v>
      </c>
      <c r="B93" s="7" t="str">
        <f>VLOOKUP($A93,[1]Sheet1!$A$2:$C$618,3,FALSE)</f>
        <v>030</v>
      </c>
      <c r="C93" s="21" t="s">
        <v>1572</v>
      </c>
      <c r="D93" s="7">
        <f>2511</f>
        <v>2511</v>
      </c>
      <c r="E93" s="21" t="s">
        <v>1512</v>
      </c>
      <c r="F93" s="16">
        <v>4614997</v>
      </c>
      <c r="G93" s="16"/>
      <c r="I93" s="17" t="str">
        <f>VLOOKUP($D93,[1]Sheet2!$A$6:$C$886,3,FALSE)</f>
        <v>Balance Forward</v>
      </c>
      <c r="J93" s="6">
        <v>1</v>
      </c>
      <c r="K93" s="18" t="s">
        <v>1492</v>
      </c>
    </row>
    <row r="94" spans="1:11" ht="30" x14ac:dyDescent="0.25">
      <c r="A94" s="58">
        <f>1348</f>
        <v>1348</v>
      </c>
      <c r="B94" s="58" t="str">
        <f>VLOOKUP($A94,[1]Sheet1!$A$2:$C$618,3,FALSE)</f>
        <v>030</v>
      </c>
      <c r="C94" s="59" t="s">
        <v>1572</v>
      </c>
      <c r="D94" s="58">
        <f>2512</f>
        <v>2512</v>
      </c>
      <c r="E94" s="59" t="s">
        <v>1513</v>
      </c>
      <c r="F94" s="60">
        <v>-4012010</v>
      </c>
      <c r="G94" s="60"/>
      <c r="H94" s="61"/>
      <c r="I94" s="62" t="str">
        <f>VLOOKUP($D94,[1]Sheet2!$A$6:$C$886,3,FALSE)</f>
        <v>Balance Forward</v>
      </c>
      <c r="J94" s="63" t="s">
        <v>1488</v>
      </c>
      <c r="K94" s="64" t="s">
        <v>1488</v>
      </c>
    </row>
    <row r="95" spans="1:11" x14ac:dyDescent="0.25">
      <c r="A95" s="58">
        <f>1348</f>
        <v>1348</v>
      </c>
      <c r="B95" s="58" t="str">
        <f>VLOOKUP($A95,[1]Sheet1!$A$2:$C$618,3,FALSE)</f>
        <v>030</v>
      </c>
      <c r="C95" s="59" t="s">
        <v>1572</v>
      </c>
      <c r="D95" s="58">
        <f>4203</f>
        <v>4203</v>
      </c>
      <c r="E95" s="59" t="s">
        <v>1573</v>
      </c>
      <c r="F95" s="60">
        <v>7500</v>
      </c>
      <c r="G95" s="60"/>
      <c r="H95" s="61"/>
      <c r="I95" s="62" t="str">
        <f>VLOOKUP($D95,[1]Sheet2!$A$6:$C$886,3,FALSE)</f>
        <v>Other Funds</v>
      </c>
      <c r="J95" s="63" t="s">
        <v>1488</v>
      </c>
      <c r="K95" s="64" t="s">
        <v>1488</v>
      </c>
    </row>
    <row r="96" spans="1:11" ht="30" x14ac:dyDescent="0.25">
      <c r="A96" s="58">
        <f>1348</f>
        <v>1348</v>
      </c>
      <c r="B96" s="58" t="str">
        <f>VLOOKUP($A96,[1]Sheet1!$A$2:$C$618,3,FALSE)</f>
        <v>030</v>
      </c>
      <c r="C96" s="59" t="s">
        <v>1572</v>
      </c>
      <c r="D96" s="58">
        <f>4324</f>
        <v>4324</v>
      </c>
      <c r="E96" s="59" t="s">
        <v>1574</v>
      </c>
      <c r="F96" s="60">
        <v>278962</v>
      </c>
      <c r="G96" s="60"/>
      <c r="H96" s="61"/>
      <c r="I96" s="62" t="str">
        <f>VLOOKUP($D96,[1]Sheet2!$A$6:$C$886,3,FALSE)</f>
        <v>Inter-Agency Transfer</v>
      </c>
      <c r="J96" s="63" t="s">
        <v>1488</v>
      </c>
      <c r="K96" s="64" t="s">
        <v>1488</v>
      </c>
    </row>
    <row r="97" spans="1:11" ht="30" x14ac:dyDescent="0.25">
      <c r="A97" s="58">
        <f>1348</f>
        <v>1348</v>
      </c>
      <c r="B97" s="58" t="str">
        <f>VLOOKUP($A97,[1]Sheet1!$A$2:$C$618,3,FALSE)</f>
        <v>030</v>
      </c>
      <c r="C97" s="59" t="s">
        <v>1572</v>
      </c>
      <c r="D97" s="58">
        <f>4325</f>
        <v>4325</v>
      </c>
      <c r="E97" s="59" t="s">
        <v>1575</v>
      </c>
      <c r="F97" s="60">
        <v>3911634</v>
      </c>
      <c r="G97" s="60"/>
      <c r="H97" s="61"/>
      <c r="I97" s="62" t="str">
        <f>VLOOKUP($D97,[1]Sheet2!$A$6:$C$886,3,FALSE)</f>
        <v>Inter-Agency Transfer</v>
      </c>
      <c r="J97" s="63" t="s">
        <v>1488</v>
      </c>
      <c r="K97" s="64" t="s">
        <v>1488</v>
      </c>
    </row>
    <row r="98" spans="1:11" x14ac:dyDescent="0.25">
      <c r="A98" s="58">
        <f>1348</f>
        <v>1348</v>
      </c>
      <c r="B98" s="58" t="str">
        <f>VLOOKUP($A98,[1]Sheet1!$A$2:$C$618,3,FALSE)</f>
        <v>030</v>
      </c>
      <c r="C98" s="59" t="s">
        <v>1572</v>
      </c>
      <c r="D98" s="58">
        <f>4421</f>
        <v>4421</v>
      </c>
      <c r="E98" s="59" t="s">
        <v>1576</v>
      </c>
      <c r="F98" s="60">
        <v>5000</v>
      </c>
      <c r="G98" s="60"/>
      <c r="H98" s="61"/>
      <c r="I98" s="62" t="str">
        <f>VLOOKUP($D98,[1]Sheet2!$A$6:$C$886,3,FALSE)</f>
        <v>Other Funds</v>
      </c>
      <c r="J98" s="63" t="s">
        <v>1488</v>
      </c>
      <c r="K98" s="64" t="s">
        <v>1488</v>
      </c>
    </row>
    <row r="99" spans="1:11" x14ac:dyDescent="0.25">
      <c r="A99" s="22" t="s">
        <v>1577</v>
      </c>
      <c r="B99" s="7"/>
      <c r="C99" s="21"/>
      <c r="D99" s="7"/>
      <c r="E99" s="21"/>
      <c r="F99" s="23">
        <f>SUBTOTAL(9,F93:F98)</f>
        <v>4806083</v>
      </c>
      <c r="G99" s="16"/>
      <c r="I99" s="17"/>
      <c r="J99" s="6"/>
      <c r="K99" s="18"/>
    </row>
  </sheetData>
  <conditionalFormatting sqref="A2:K99">
    <cfRule type="expression" dxfId="1" priority="1">
      <formula>$K2="GENERAL FUND"</formula>
    </cfRule>
    <cfRule type="expression" dxfId="0" priority="2">
      <formula>$K2="AGENCY"</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Rebate Amount Info</vt:lpstr>
      <vt:lpstr>Expenses</vt:lpstr>
      <vt:lpstr>16 Closing Rev</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T. Langstaff</dc:creator>
  <cp:lastModifiedBy>Teresa H. Carrillo</cp:lastModifiedBy>
  <cp:lastPrinted>2017-02-09T22:51:58Z</cp:lastPrinted>
  <dcterms:created xsi:type="dcterms:W3CDTF">2017-01-25T16:37:56Z</dcterms:created>
  <dcterms:modified xsi:type="dcterms:W3CDTF">2017-02-21T20:48:26Z</dcterms:modified>
</cp:coreProperties>
</file>